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charts/chart6.xml" ContentType="application/vnd.openxmlformats-officedocument.drawingml.chart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charts/chart7.xml" ContentType="application/vnd.openxmlformats-officedocument.drawingml.chart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charts/chart8.xml" ContentType="application/vnd.openxmlformats-officedocument.drawingml.chart+xml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xl/charts/chart9.xml" ContentType="application/vnd.openxmlformats-officedocument.drawingml.chart+xml"/>
  <Override PartName="/xl/drawings/drawing10.xml" ContentType="application/vnd.openxmlformats-officedocument.drawing+xml"/>
  <Override PartName="/xl/comments10.xml" ContentType="application/vnd.openxmlformats-officedocument.spreadsheetml.comments+xml"/>
  <Override PartName="/xl/charts/chart10.xml" ContentType="application/vnd.openxmlformats-officedocument.drawingml.chart+xml"/>
  <Override PartName="/xl/drawings/drawing11.xml" ContentType="application/vnd.openxmlformats-officedocument.drawing+xml"/>
  <Override PartName="/xl/comments11.xml" ContentType="application/vnd.openxmlformats-officedocument.spreadsheetml.comments+xml"/>
  <Override PartName="/xl/charts/chart1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autoCompressPictures="0" defaultThemeVersion="124226"/>
  <bookViews>
    <workbookView xWindow="480" yWindow="480" windowWidth="20736" windowHeight="11760" tabRatio="918"/>
  </bookViews>
  <sheets>
    <sheet name="Общие результаты" sheetId="4" r:id="rId1"/>
    <sheet name="Регистрация (2)" sheetId="89" r:id="rId2"/>
    <sheet name="Kozaks" sheetId="88" r:id="rId3"/>
    <sheet name="K44" sheetId="93" r:id="rId4"/>
    <sheet name="NSJ" sheetId="102" r:id="rId5"/>
    <sheet name="Hurricane RT" sheetId="99" r:id="rId6"/>
    <sheet name="Kozak i razboiniki" sheetId="101" r:id="rId7"/>
    <sheet name="Fortuna Racing" sheetId="96" r:id="rId8"/>
    <sheet name="Kozaks 22" sheetId="100" r:id="rId9"/>
    <sheet name="50 Grams" sheetId="95" r:id="rId10"/>
    <sheet name="Jaguar" sheetId="98" r:id="rId11"/>
    <sheet name="Buro 11" sheetId="97" r:id="rId12"/>
    <sheet name="No give up" sheetId="94" r:id="rId13"/>
    <sheet name="Sheet1" sheetId="90" r:id="rId14"/>
  </sheets>
  <calcPr calcId="145621"/>
  <fileRecoveryPr repairLoad="1"/>
</workbook>
</file>

<file path=xl/calcChain.xml><?xml version="1.0" encoding="utf-8"?>
<calcChain xmlns="http://schemas.openxmlformats.org/spreadsheetml/2006/main">
  <c r="L13" i="96" l="1"/>
  <c r="L12" i="96"/>
  <c r="L11" i="100"/>
  <c r="L13" i="100" s="1"/>
  <c r="L9" i="100"/>
  <c r="L10" i="100" s="1"/>
  <c r="L12" i="100" s="1"/>
  <c r="L8" i="100"/>
  <c r="L11" i="93"/>
  <c r="L10" i="93"/>
  <c r="L12" i="88"/>
  <c r="L11" i="88"/>
  <c r="H18" i="102"/>
  <c r="G18" i="102"/>
  <c r="F18" i="102"/>
  <c r="E18" i="102"/>
  <c r="D18" i="102"/>
  <c r="C18" i="102"/>
  <c r="G16" i="102"/>
  <c r="J13" i="102"/>
  <c r="K13" i="102" s="1"/>
  <c r="G13" i="102"/>
  <c r="F13" i="102"/>
  <c r="E13" i="102"/>
  <c r="K12" i="102"/>
  <c r="G12" i="102"/>
  <c r="I12" i="102" s="1"/>
  <c r="F12" i="102"/>
  <c r="E12" i="102"/>
  <c r="K11" i="102"/>
  <c r="L11" i="102" s="1"/>
  <c r="L12" i="102" s="1"/>
  <c r="G11" i="102"/>
  <c r="F11" i="102"/>
  <c r="F14" i="102" s="1"/>
  <c r="E11" i="102"/>
  <c r="K10" i="102"/>
  <c r="L10" i="102" s="1"/>
  <c r="L13" i="102" s="1"/>
  <c r="G10" i="102"/>
  <c r="I10" i="102" s="1"/>
  <c r="F10" i="102"/>
  <c r="E10" i="102"/>
  <c r="K9" i="102"/>
  <c r="L9" i="102" s="1"/>
  <c r="G9" i="102"/>
  <c r="G15" i="102" s="1"/>
  <c r="F9" i="102"/>
  <c r="F15" i="102" s="1"/>
  <c r="E9" i="102"/>
  <c r="K8" i="102"/>
  <c r="L8" i="102" s="1"/>
  <c r="G8" i="102"/>
  <c r="G14" i="102" s="1"/>
  <c r="F8" i="102"/>
  <c r="E8" i="102"/>
  <c r="D8" i="102"/>
  <c r="D9" i="102" s="1"/>
  <c r="D10" i="102" s="1"/>
  <c r="D11" i="102" s="1"/>
  <c r="D12" i="102" s="1"/>
  <c r="D13" i="102" s="1"/>
  <c r="H18" i="101"/>
  <c r="G18" i="101"/>
  <c r="F18" i="101"/>
  <c r="E18" i="101"/>
  <c r="D18" i="101"/>
  <c r="C18" i="101"/>
  <c r="G16" i="101"/>
  <c r="K13" i="101"/>
  <c r="J13" i="101"/>
  <c r="G13" i="101"/>
  <c r="F13" i="101"/>
  <c r="I13" i="101" s="1"/>
  <c r="E13" i="101"/>
  <c r="K12" i="101"/>
  <c r="G12" i="101"/>
  <c r="F12" i="101"/>
  <c r="E12" i="101"/>
  <c r="K11" i="101"/>
  <c r="G11" i="101"/>
  <c r="I11" i="101" s="1"/>
  <c r="F11" i="101"/>
  <c r="E11" i="101"/>
  <c r="K10" i="101"/>
  <c r="G10" i="101"/>
  <c r="I10" i="101" s="1"/>
  <c r="F10" i="101"/>
  <c r="E10" i="101"/>
  <c r="K9" i="101"/>
  <c r="L9" i="101" s="1"/>
  <c r="G9" i="101"/>
  <c r="G15" i="101" s="1"/>
  <c r="F9" i="101"/>
  <c r="E9" i="101"/>
  <c r="D9" i="101"/>
  <c r="D10" i="101" s="1"/>
  <c r="D11" i="101" s="1"/>
  <c r="D12" i="101" s="1"/>
  <c r="D13" i="101" s="1"/>
  <c r="K8" i="101"/>
  <c r="L8" i="101" s="1"/>
  <c r="G8" i="101"/>
  <c r="F8" i="101"/>
  <c r="E8" i="101"/>
  <c r="D8" i="101"/>
  <c r="H18" i="100"/>
  <c r="G18" i="100"/>
  <c r="F18" i="100"/>
  <c r="E18" i="100"/>
  <c r="D18" i="100"/>
  <c r="C18" i="100"/>
  <c r="G16" i="100"/>
  <c r="J13" i="100"/>
  <c r="K13" i="100" s="1"/>
  <c r="G13" i="100"/>
  <c r="I13" i="100" s="1"/>
  <c r="F13" i="100"/>
  <c r="E13" i="100"/>
  <c r="K12" i="100"/>
  <c r="G12" i="100"/>
  <c r="I12" i="100" s="1"/>
  <c r="F12" i="100"/>
  <c r="E12" i="100"/>
  <c r="K11" i="100"/>
  <c r="G11" i="100"/>
  <c r="I11" i="100" s="1"/>
  <c r="F11" i="100"/>
  <c r="E11" i="100"/>
  <c r="K10" i="100"/>
  <c r="G10" i="100"/>
  <c r="F10" i="100"/>
  <c r="E10" i="100"/>
  <c r="K9" i="100"/>
  <c r="G9" i="100"/>
  <c r="F9" i="100"/>
  <c r="F15" i="100" s="1"/>
  <c r="E9" i="100"/>
  <c r="K8" i="100"/>
  <c r="G8" i="100"/>
  <c r="I8" i="100" s="1"/>
  <c r="F8" i="100"/>
  <c r="F16" i="100" s="1"/>
  <c r="E8" i="100"/>
  <c r="D8" i="100"/>
  <c r="D9" i="100" s="1"/>
  <c r="D10" i="100" s="1"/>
  <c r="D11" i="100" s="1"/>
  <c r="D12" i="100" s="1"/>
  <c r="D13" i="100" s="1"/>
  <c r="H18" i="99"/>
  <c r="G18" i="99"/>
  <c r="F18" i="99"/>
  <c r="E18" i="99"/>
  <c r="D18" i="99"/>
  <c r="C18" i="99"/>
  <c r="G16" i="99"/>
  <c r="K13" i="99"/>
  <c r="J13" i="99"/>
  <c r="G13" i="99"/>
  <c r="F13" i="99"/>
  <c r="E13" i="99"/>
  <c r="K12" i="99"/>
  <c r="G12" i="99"/>
  <c r="I12" i="99" s="1"/>
  <c r="F12" i="99"/>
  <c r="E12" i="99"/>
  <c r="K11" i="99"/>
  <c r="G11" i="99"/>
  <c r="F11" i="99"/>
  <c r="I11" i="99" s="1"/>
  <c r="E11" i="99"/>
  <c r="K10" i="99"/>
  <c r="G10" i="99"/>
  <c r="F10" i="99"/>
  <c r="E10" i="99"/>
  <c r="K9" i="99"/>
  <c r="L9" i="99" s="1"/>
  <c r="G9" i="99"/>
  <c r="G15" i="99" s="1"/>
  <c r="F9" i="99"/>
  <c r="I9" i="99" s="1"/>
  <c r="E9" i="99"/>
  <c r="D9" i="99"/>
  <c r="D10" i="99" s="1"/>
  <c r="D11" i="99" s="1"/>
  <c r="D12" i="99" s="1"/>
  <c r="D13" i="99" s="1"/>
  <c r="K8" i="99"/>
  <c r="L8" i="99" s="1"/>
  <c r="G8" i="99"/>
  <c r="F8" i="99"/>
  <c r="E8" i="99"/>
  <c r="D8" i="99"/>
  <c r="H18" i="98"/>
  <c r="G18" i="98"/>
  <c r="F18" i="98"/>
  <c r="E18" i="98"/>
  <c r="D18" i="98"/>
  <c r="C18" i="98"/>
  <c r="G16" i="98"/>
  <c r="K13" i="98"/>
  <c r="J13" i="98"/>
  <c r="G13" i="98"/>
  <c r="F13" i="98"/>
  <c r="I13" i="98" s="1"/>
  <c r="E13" i="98"/>
  <c r="K12" i="98"/>
  <c r="G12" i="98"/>
  <c r="I12" i="98" s="1"/>
  <c r="F12" i="98"/>
  <c r="E12" i="98"/>
  <c r="K11" i="98"/>
  <c r="G11" i="98"/>
  <c r="I11" i="98" s="1"/>
  <c r="F11" i="98"/>
  <c r="E11" i="98"/>
  <c r="K10" i="98"/>
  <c r="G10" i="98"/>
  <c r="I10" i="98" s="1"/>
  <c r="F10" i="98"/>
  <c r="E10" i="98"/>
  <c r="K9" i="98"/>
  <c r="L9" i="98" s="1"/>
  <c r="G9" i="98"/>
  <c r="F9" i="98"/>
  <c r="E9" i="98"/>
  <c r="D9" i="98"/>
  <c r="D10" i="98" s="1"/>
  <c r="D11" i="98" s="1"/>
  <c r="D12" i="98" s="1"/>
  <c r="D13" i="98" s="1"/>
  <c r="K8" i="98"/>
  <c r="L8" i="98" s="1"/>
  <c r="G8" i="98"/>
  <c r="F8" i="98"/>
  <c r="E8" i="98"/>
  <c r="D8" i="98"/>
  <c r="H18" i="97"/>
  <c r="G18" i="97"/>
  <c r="F18" i="97"/>
  <c r="E18" i="97"/>
  <c r="D18" i="97"/>
  <c r="C18" i="97"/>
  <c r="G16" i="97"/>
  <c r="K13" i="97"/>
  <c r="J13" i="97"/>
  <c r="G13" i="97"/>
  <c r="F13" i="97"/>
  <c r="I13" i="97" s="1"/>
  <c r="E13" i="97"/>
  <c r="K12" i="97"/>
  <c r="G12" i="97"/>
  <c r="I12" i="97" s="1"/>
  <c r="F12" i="97"/>
  <c r="E12" i="97"/>
  <c r="K11" i="97"/>
  <c r="G11" i="97"/>
  <c r="F11" i="97"/>
  <c r="E11" i="97"/>
  <c r="K10" i="97"/>
  <c r="L10" i="97" s="1"/>
  <c r="G10" i="97"/>
  <c r="F10" i="97"/>
  <c r="E10" i="97"/>
  <c r="L9" i="97"/>
  <c r="K9" i="97"/>
  <c r="G9" i="97"/>
  <c r="F9" i="97"/>
  <c r="I9" i="97" s="1"/>
  <c r="E9" i="97"/>
  <c r="K8" i="97"/>
  <c r="L8" i="97" s="1"/>
  <c r="G8" i="97"/>
  <c r="F8" i="97"/>
  <c r="E8" i="97"/>
  <c r="D8" i="97"/>
  <c r="D9" i="97" s="1"/>
  <c r="D10" i="97" s="1"/>
  <c r="D11" i="97" s="1"/>
  <c r="D12" i="97" s="1"/>
  <c r="D13" i="97" s="1"/>
  <c r="H18" i="96"/>
  <c r="G18" i="96"/>
  <c r="F18" i="96"/>
  <c r="E18" i="96"/>
  <c r="D18" i="96"/>
  <c r="C18" i="96"/>
  <c r="G16" i="96"/>
  <c r="J13" i="96"/>
  <c r="K13" i="96" s="1"/>
  <c r="G13" i="96"/>
  <c r="I13" i="96" s="1"/>
  <c r="F13" i="96"/>
  <c r="E13" i="96"/>
  <c r="K12" i="96"/>
  <c r="G12" i="96"/>
  <c r="I12" i="96" s="1"/>
  <c r="F12" i="96"/>
  <c r="E12" i="96"/>
  <c r="K11" i="96"/>
  <c r="G11" i="96"/>
  <c r="F11" i="96"/>
  <c r="E11" i="96"/>
  <c r="K10" i="96"/>
  <c r="G10" i="96"/>
  <c r="F10" i="96"/>
  <c r="E10" i="96"/>
  <c r="K9" i="96"/>
  <c r="L9" i="96" s="1"/>
  <c r="G9" i="96"/>
  <c r="F9" i="96"/>
  <c r="F15" i="96" s="1"/>
  <c r="E9" i="96"/>
  <c r="L8" i="96"/>
  <c r="K8" i="96"/>
  <c r="G8" i="96"/>
  <c r="G14" i="96" s="1"/>
  <c r="F8" i="96"/>
  <c r="E8" i="96"/>
  <c r="D8" i="96"/>
  <c r="D9" i="96" s="1"/>
  <c r="D10" i="96" s="1"/>
  <c r="D11" i="96" s="1"/>
  <c r="D12" i="96" s="1"/>
  <c r="D13" i="96" s="1"/>
  <c r="H18" i="95"/>
  <c r="G18" i="95"/>
  <c r="F18" i="95"/>
  <c r="E18" i="95"/>
  <c r="D18" i="95"/>
  <c r="C18" i="95"/>
  <c r="G16" i="95"/>
  <c r="J13" i="95"/>
  <c r="K13" i="95" s="1"/>
  <c r="G13" i="95"/>
  <c r="F13" i="95"/>
  <c r="I13" i="95" s="1"/>
  <c r="E13" i="95"/>
  <c r="K12" i="95"/>
  <c r="G12" i="95"/>
  <c r="F12" i="95"/>
  <c r="E12" i="95"/>
  <c r="K11" i="95"/>
  <c r="G11" i="95"/>
  <c r="F11" i="95"/>
  <c r="E11" i="95"/>
  <c r="K10" i="95"/>
  <c r="G10" i="95"/>
  <c r="F10" i="95"/>
  <c r="E10" i="95"/>
  <c r="K9" i="95"/>
  <c r="L9" i="95" s="1"/>
  <c r="G9" i="95"/>
  <c r="G15" i="95" s="1"/>
  <c r="F9" i="95"/>
  <c r="E9" i="95"/>
  <c r="K8" i="95"/>
  <c r="L8" i="95" s="1"/>
  <c r="G8" i="95"/>
  <c r="F8" i="95"/>
  <c r="E8" i="95"/>
  <c r="D8" i="95"/>
  <c r="D9" i="95" s="1"/>
  <c r="D10" i="95" s="1"/>
  <c r="D11" i="95" s="1"/>
  <c r="D12" i="95" s="1"/>
  <c r="D13" i="95" s="1"/>
  <c r="H18" i="94"/>
  <c r="G18" i="94"/>
  <c r="F18" i="94"/>
  <c r="E18" i="94"/>
  <c r="D18" i="94"/>
  <c r="C18" i="94"/>
  <c r="G16" i="94"/>
  <c r="J13" i="94"/>
  <c r="K13" i="94" s="1"/>
  <c r="G13" i="94"/>
  <c r="F13" i="94"/>
  <c r="E13" i="94"/>
  <c r="K12" i="94"/>
  <c r="G12" i="94"/>
  <c r="I12" i="94" s="1"/>
  <c r="F12" i="94"/>
  <c r="E12" i="94"/>
  <c r="K11" i="94"/>
  <c r="G11" i="94"/>
  <c r="F11" i="94"/>
  <c r="E11" i="94"/>
  <c r="K10" i="94"/>
  <c r="G10" i="94"/>
  <c r="F10" i="94"/>
  <c r="E10" i="94"/>
  <c r="K9" i="94"/>
  <c r="L9" i="94" s="1"/>
  <c r="G9" i="94"/>
  <c r="G15" i="94" s="1"/>
  <c r="F9" i="94"/>
  <c r="F15" i="94" s="1"/>
  <c r="E9" i="94"/>
  <c r="K8" i="94"/>
  <c r="L8" i="94" s="1"/>
  <c r="G8" i="94"/>
  <c r="F8" i="94"/>
  <c r="E8" i="94"/>
  <c r="D8" i="94"/>
  <c r="D9" i="94" s="1"/>
  <c r="D10" i="94" s="1"/>
  <c r="D11" i="94" s="1"/>
  <c r="D12" i="94" s="1"/>
  <c r="D13" i="94" s="1"/>
  <c r="H18" i="93"/>
  <c r="G18" i="93"/>
  <c r="F18" i="93"/>
  <c r="E18" i="93"/>
  <c r="D18" i="93"/>
  <c r="C18" i="93"/>
  <c r="G16" i="93"/>
  <c r="J13" i="93"/>
  <c r="K13" i="93" s="1"/>
  <c r="G13" i="93"/>
  <c r="F13" i="93"/>
  <c r="I13" i="93" s="1"/>
  <c r="E13" i="93"/>
  <c r="K12" i="93"/>
  <c r="G12" i="93"/>
  <c r="I12" i="93" s="1"/>
  <c r="F12" i="93"/>
  <c r="E12" i="93"/>
  <c r="K11" i="93"/>
  <c r="G11" i="93"/>
  <c r="F11" i="93"/>
  <c r="E11" i="93"/>
  <c r="K10" i="93"/>
  <c r="G10" i="93"/>
  <c r="F10" i="93"/>
  <c r="E10" i="93"/>
  <c r="K9" i="93"/>
  <c r="L9" i="93" s="1"/>
  <c r="G9" i="93"/>
  <c r="F9" i="93"/>
  <c r="I9" i="93" s="1"/>
  <c r="E9" i="93"/>
  <c r="K8" i="93"/>
  <c r="L8" i="93" s="1"/>
  <c r="G8" i="93"/>
  <c r="G14" i="93" s="1"/>
  <c r="F8" i="93"/>
  <c r="E8" i="93"/>
  <c r="D8" i="93"/>
  <c r="D9" i="93" s="1"/>
  <c r="D10" i="93" s="1"/>
  <c r="D11" i="93" s="1"/>
  <c r="D12" i="93" s="1"/>
  <c r="D13" i="93" s="1"/>
  <c r="G16" i="88"/>
  <c r="H8" i="4"/>
  <c r="H7" i="4"/>
  <c r="L25" i="89"/>
  <c r="I11" i="95" l="1"/>
  <c r="I13" i="94"/>
  <c r="G14" i="94"/>
  <c r="I11" i="94"/>
  <c r="I10" i="94"/>
  <c r="F16" i="94"/>
  <c r="I8" i="94"/>
  <c r="I14" i="94" s="1"/>
  <c r="I11" i="97"/>
  <c r="G14" i="97"/>
  <c r="G15" i="97"/>
  <c r="I15" i="97"/>
  <c r="I10" i="97"/>
  <c r="F16" i="97"/>
  <c r="F14" i="97"/>
  <c r="G15" i="98"/>
  <c r="G14" i="98"/>
  <c r="F16" i="98"/>
  <c r="I9" i="98"/>
  <c r="I15" i="98" s="1"/>
  <c r="I12" i="95"/>
  <c r="F16" i="95"/>
  <c r="I10" i="95"/>
  <c r="G14" i="95"/>
  <c r="I9" i="95"/>
  <c r="F15" i="95"/>
  <c r="F14" i="95"/>
  <c r="G15" i="100"/>
  <c r="I14" i="100"/>
  <c r="I10" i="100"/>
  <c r="G14" i="100"/>
  <c r="F14" i="100"/>
  <c r="I11" i="96"/>
  <c r="G15" i="96"/>
  <c r="I10" i="96"/>
  <c r="F16" i="96"/>
  <c r="I8" i="96"/>
  <c r="I14" i="96" s="1"/>
  <c r="F14" i="96"/>
  <c r="F16" i="101"/>
  <c r="I12" i="101"/>
  <c r="G14" i="101"/>
  <c r="I9" i="101"/>
  <c r="I15" i="101" s="1"/>
  <c r="F14" i="101"/>
  <c r="I13" i="99"/>
  <c r="G14" i="99"/>
  <c r="I15" i="99"/>
  <c r="I10" i="99"/>
  <c r="F14" i="99"/>
  <c r="I13" i="102"/>
  <c r="F16" i="102"/>
  <c r="I11" i="102"/>
  <c r="I8" i="102"/>
  <c r="F16" i="93"/>
  <c r="I11" i="93"/>
  <c r="I10" i="93"/>
  <c r="I15" i="93" s="1"/>
  <c r="G15" i="93"/>
  <c r="F15" i="93"/>
  <c r="I8" i="93"/>
  <c r="I14" i="93" s="1"/>
  <c r="F14" i="93"/>
  <c r="L10" i="99"/>
  <c r="L11" i="99"/>
  <c r="L13" i="99" s="1"/>
  <c r="L10" i="96"/>
  <c r="L11" i="95"/>
  <c r="L11" i="101"/>
  <c r="L10" i="101"/>
  <c r="L12" i="101" s="1"/>
  <c r="L11" i="98"/>
  <c r="L11" i="97"/>
  <c r="L12" i="97"/>
  <c r="L12" i="93"/>
  <c r="L10" i="94"/>
  <c r="I9" i="102"/>
  <c r="I15" i="102" s="1"/>
  <c r="L13" i="101"/>
  <c r="F15" i="101"/>
  <c r="I8" i="101"/>
  <c r="I9" i="100"/>
  <c r="I15" i="100" s="1"/>
  <c r="I16" i="100"/>
  <c r="L12" i="99"/>
  <c r="F16" i="99"/>
  <c r="F15" i="99"/>
  <c r="I8" i="99"/>
  <c r="L13" i="98"/>
  <c r="L10" i="98"/>
  <c r="L12" i="98" s="1"/>
  <c r="F15" i="98"/>
  <c r="F14" i="98"/>
  <c r="I8" i="98"/>
  <c r="L13" i="97"/>
  <c r="F15" i="97"/>
  <c r="I8" i="97"/>
  <c r="L11" i="96"/>
  <c r="I9" i="96"/>
  <c r="I15" i="96" s="1"/>
  <c r="I16" i="96"/>
  <c r="L10" i="95"/>
  <c r="L12" i="95" s="1"/>
  <c r="L13" i="95" s="1"/>
  <c r="I8" i="95"/>
  <c r="I14" i="95" s="1"/>
  <c r="L12" i="94"/>
  <c r="L11" i="94"/>
  <c r="L13" i="94" s="1"/>
  <c r="I9" i="94"/>
  <c r="I15" i="94" s="1"/>
  <c r="F14" i="94"/>
  <c r="L13" i="93"/>
  <c r="I16" i="93"/>
  <c r="AI8" i="89"/>
  <c r="AI9" i="89"/>
  <c r="AI11" i="89"/>
  <c r="AI12" i="89"/>
  <c r="AI14" i="89"/>
  <c r="AI15" i="89"/>
  <c r="AH39" i="89"/>
  <c r="AI39" i="89" s="1"/>
  <c r="AG39" i="89"/>
  <c r="AF39" i="89" s="1"/>
  <c r="I39" i="89"/>
  <c r="J39" i="89" s="1"/>
  <c r="AH38" i="89"/>
  <c r="AI38" i="89" s="1"/>
  <c r="AG38" i="89"/>
  <c r="AF38" i="89" s="1"/>
  <c r="I38" i="89"/>
  <c r="J38" i="89" s="1"/>
  <c r="AH37" i="89"/>
  <c r="AI37" i="89" s="1"/>
  <c r="AG37" i="89"/>
  <c r="AB37" i="89"/>
  <c r="AA37" i="89"/>
  <c r="AD37" i="89" s="1"/>
  <c r="Z37" i="89"/>
  <c r="AE37" i="89" s="1"/>
  <c r="I37" i="89"/>
  <c r="J37" i="89" s="1"/>
  <c r="AH36" i="89"/>
  <c r="AI36" i="89" s="1"/>
  <c r="AG36" i="89"/>
  <c r="AF36" i="89" s="1"/>
  <c r="I36" i="89"/>
  <c r="J36" i="89" s="1"/>
  <c r="AH35" i="89"/>
  <c r="AI35" i="89" s="1"/>
  <c r="AG35" i="89"/>
  <c r="AF35" i="89" s="1"/>
  <c r="I35" i="89"/>
  <c r="J35" i="89" s="1"/>
  <c r="AH34" i="89"/>
  <c r="AI34" i="89" s="1"/>
  <c r="AG34" i="89"/>
  <c r="AB34" i="89"/>
  <c r="AA34" i="89"/>
  <c r="AD34" i="89" s="1"/>
  <c r="Z34" i="89"/>
  <c r="AE34" i="89" s="1"/>
  <c r="I34" i="89"/>
  <c r="J34" i="89" s="1"/>
  <c r="AH33" i="89"/>
  <c r="AI33" i="89" s="1"/>
  <c r="AG33" i="89"/>
  <c r="I33" i="89"/>
  <c r="J33" i="89" s="1"/>
  <c r="AH32" i="89"/>
  <c r="AI32" i="89" s="1"/>
  <c r="AG32" i="89"/>
  <c r="I32" i="89"/>
  <c r="J32" i="89" s="1"/>
  <c r="AH31" i="89"/>
  <c r="AI31" i="89" s="1"/>
  <c r="AG31" i="89"/>
  <c r="AB31" i="89"/>
  <c r="AA31" i="89"/>
  <c r="AD31" i="89" s="1"/>
  <c r="Z31" i="89"/>
  <c r="AE31" i="89" s="1"/>
  <c r="I31" i="89"/>
  <c r="J31" i="89" s="1"/>
  <c r="K31" i="89" s="1"/>
  <c r="AH30" i="89"/>
  <c r="AI30" i="89" s="1"/>
  <c r="AG30" i="89"/>
  <c r="I30" i="89"/>
  <c r="J30" i="89" s="1"/>
  <c r="AH29" i="89"/>
  <c r="AI29" i="89" s="1"/>
  <c r="AG29" i="89"/>
  <c r="I29" i="89"/>
  <c r="J29" i="89" s="1"/>
  <c r="AH28" i="89"/>
  <c r="AI28" i="89" s="1"/>
  <c r="AG28" i="89"/>
  <c r="AF28" i="89" s="1"/>
  <c r="AB28" i="89"/>
  <c r="AA28" i="89"/>
  <c r="AD28" i="89" s="1"/>
  <c r="Z28" i="89"/>
  <c r="AE28" i="89" s="1"/>
  <c r="I28" i="89"/>
  <c r="J28" i="89" s="1"/>
  <c r="K28" i="89" s="1"/>
  <c r="AH27" i="89"/>
  <c r="AI27" i="89" s="1"/>
  <c r="AG27" i="89"/>
  <c r="AF27" i="89" s="1"/>
  <c r="I27" i="89"/>
  <c r="J27" i="89" s="1"/>
  <c r="AH26" i="89"/>
  <c r="AI26" i="89" s="1"/>
  <c r="AG26" i="89"/>
  <c r="AF26" i="89" s="1"/>
  <c r="I26" i="89"/>
  <c r="J26" i="89" s="1"/>
  <c r="AH25" i="89"/>
  <c r="AI25" i="89" s="1"/>
  <c r="AG25" i="89"/>
  <c r="AB25" i="89"/>
  <c r="AA25" i="89"/>
  <c r="AD25" i="89" s="1"/>
  <c r="Z25" i="89"/>
  <c r="AE25" i="89" s="1"/>
  <c r="I25" i="89"/>
  <c r="J25" i="89" s="1"/>
  <c r="AH24" i="89"/>
  <c r="AI24" i="89" s="1"/>
  <c r="AG24" i="89"/>
  <c r="I24" i="89"/>
  <c r="J24" i="89" s="1"/>
  <c r="AH23" i="89"/>
  <c r="AI23" i="89" s="1"/>
  <c r="AG23" i="89"/>
  <c r="I23" i="89"/>
  <c r="J23" i="89" s="1"/>
  <c r="AH22" i="89"/>
  <c r="AI22" i="89" s="1"/>
  <c r="AG22" i="89"/>
  <c r="AB22" i="89"/>
  <c r="AA22" i="89"/>
  <c r="AD22" i="89" s="1"/>
  <c r="Z22" i="89"/>
  <c r="AE22" i="89" s="1"/>
  <c r="I22" i="89"/>
  <c r="J22" i="89" s="1"/>
  <c r="K22" i="89" s="1"/>
  <c r="AH21" i="89"/>
  <c r="AI21" i="89" s="1"/>
  <c r="AG21" i="89"/>
  <c r="I21" i="89"/>
  <c r="J21" i="89" s="1"/>
  <c r="AH20" i="89"/>
  <c r="AI20" i="89" s="1"/>
  <c r="AG20" i="89"/>
  <c r="I20" i="89"/>
  <c r="J20" i="89" s="1"/>
  <c r="AH19" i="89"/>
  <c r="AI19" i="89" s="1"/>
  <c r="AG19" i="89"/>
  <c r="AF19" i="89" s="1"/>
  <c r="AB19" i="89"/>
  <c r="AA19" i="89"/>
  <c r="AD19" i="89" s="1"/>
  <c r="Z19" i="89"/>
  <c r="AE19" i="89" s="1"/>
  <c r="I19" i="89"/>
  <c r="J19" i="89" s="1"/>
  <c r="K19" i="89" s="1"/>
  <c r="AH18" i="89"/>
  <c r="AI18" i="89" s="1"/>
  <c r="AG18" i="89"/>
  <c r="I18" i="89"/>
  <c r="J18" i="89" s="1"/>
  <c r="AH17" i="89"/>
  <c r="AI17" i="89" s="1"/>
  <c r="AG17" i="89"/>
  <c r="AF17" i="89" s="1"/>
  <c r="I17" i="89"/>
  <c r="J17" i="89" s="1"/>
  <c r="AH16" i="89"/>
  <c r="AI16" i="89" s="1"/>
  <c r="AG16" i="89"/>
  <c r="AF16" i="89" s="1"/>
  <c r="AB16" i="89"/>
  <c r="AA16" i="89"/>
  <c r="AD16" i="89" s="1"/>
  <c r="Z16" i="89"/>
  <c r="AE16" i="89" s="1"/>
  <c r="AC16" i="89" s="1"/>
  <c r="F16" i="89" s="1"/>
  <c r="I16" i="89"/>
  <c r="J16" i="89" s="1"/>
  <c r="U15" i="89"/>
  <c r="T15" i="89"/>
  <c r="S15" i="89"/>
  <c r="R15" i="89"/>
  <c r="Q15" i="89"/>
  <c r="P15" i="89"/>
  <c r="O15" i="89"/>
  <c r="N15" i="89"/>
  <c r="I15" i="89"/>
  <c r="J15" i="89" s="1"/>
  <c r="U14" i="89"/>
  <c r="T14" i="89"/>
  <c r="S14" i="89"/>
  <c r="R14" i="89"/>
  <c r="Q14" i="89"/>
  <c r="P14" i="89"/>
  <c r="O14" i="89"/>
  <c r="N14" i="89"/>
  <c r="I14" i="89"/>
  <c r="J14" i="89" s="1"/>
  <c r="AH13" i="89"/>
  <c r="AI13" i="89" s="1"/>
  <c r="AG13" i="89"/>
  <c r="AF13" i="89" s="1"/>
  <c r="AB13" i="89"/>
  <c r="AA13" i="89"/>
  <c r="AD13" i="89" s="1"/>
  <c r="Z13" i="89"/>
  <c r="AE13" i="89" s="1"/>
  <c r="U13" i="89"/>
  <c r="T13" i="89"/>
  <c r="S13" i="89"/>
  <c r="R13" i="89"/>
  <c r="Q13" i="89"/>
  <c r="P13" i="89"/>
  <c r="O13" i="89"/>
  <c r="N13" i="89"/>
  <c r="I13" i="89"/>
  <c r="J13" i="89" s="1"/>
  <c r="U12" i="89"/>
  <c r="T12" i="89"/>
  <c r="S12" i="89"/>
  <c r="R12" i="89"/>
  <c r="Q12" i="89"/>
  <c r="P12" i="89"/>
  <c r="O12" i="89"/>
  <c r="N12" i="89"/>
  <c r="I12" i="89"/>
  <c r="J12" i="89" s="1"/>
  <c r="U11" i="89"/>
  <c r="T11" i="89"/>
  <c r="S11" i="89"/>
  <c r="R11" i="89"/>
  <c r="Q11" i="89"/>
  <c r="P11" i="89"/>
  <c r="O11" i="89"/>
  <c r="N11" i="89"/>
  <c r="I11" i="89"/>
  <c r="J11" i="89" s="1"/>
  <c r="AH10" i="89"/>
  <c r="AI10" i="89" s="1"/>
  <c r="AG10" i="89"/>
  <c r="AF10" i="89" s="1"/>
  <c r="AB10" i="89"/>
  <c r="AA10" i="89"/>
  <c r="AD10" i="89" s="1"/>
  <c r="Z10" i="89"/>
  <c r="AE10" i="89" s="1"/>
  <c r="I10" i="89"/>
  <c r="J10" i="89" s="1"/>
  <c r="U9" i="89"/>
  <c r="T9" i="89"/>
  <c r="S9" i="89"/>
  <c r="R9" i="89"/>
  <c r="Q9" i="89"/>
  <c r="P9" i="89"/>
  <c r="O9" i="89"/>
  <c r="N9" i="89"/>
  <c r="I9" i="89"/>
  <c r="J9" i="89" s="1"/>
  <c r="U8" i="89"/>
  <c r="T8" i="89"/>
  <c r="S8" i="89"/>
  <c r="R8" i="89"/>
  <c r="Q8" i="89"/>
  <c r="P8" i="89"/>
  <c r="O8" i="89"/>
  <c r="N8" i="89"/>
  <c r="I8" i="89"/>
  <c r="J8" i="89" s="1"/>
  <c r="AH7" i="89"/>
  <c r="AG7" i="89"/>
  <c r="AB7" i="89"/>
  <c r="AA7" i="89"/>
  <c r="AK7" i="89" s="1"/>
  <c r="Z7" i="89"/>
  <c r="AE7" i="89" s="1"/>
  <c r="U7" i="89"/>
  <c r="I7" i="89"/>
  <c r="J7" i="89" s="1"/>
  <c r="G13" i="88"/>
  <c r="F13" i="88"/>
  <c r="H18" i="88"/>
  <c r="E13" i="88"/>
  <c r="G18" i="88"/>
  <c r="F18" i="88"/>
  <c r="E18" i="88"/>
  <c r="D18" i="88"/>
  <c r="C18" i="88"/>
  <c r="J13" i="88"/>
  <c r="K13" i="88" s="1"/>
  <c r="K12" i="88"/>
  <c r="G12" i="88"/>
  <c r="F12" i="88"/>
  <c r="E12" i="88"/>
  <c r="K11" i="88"/>
  <c r="G11" i="88"/>
  <c r="I11" i="88" s="1"/>
  <c r="F11" i="88"/>
  <c r="E11" i="88"/>
  <c r="K10" i="88"/>
  <c r="G10" i="88"/>
  <c r="F10" i="88"/>
  <c r="E10" i="88"/>
  <c r="K9" i="88"/>
  <c r="L9" i="88" s="1"/>
  <c r="G9" i="88"/>
  <c r="G15" i="88" s="1"/>
  <c r="F9" i="88"/>
  <c r="F15" i="88" s="1"/>
  <c r="E9" i="88"/>
  <c r="K8" i="88"/>
  <c r="L8" i="88" s="1"/>
  <c r="G8" i="88"/>
  <c r="F8" i="88"/>
  <c r="F14" i="88" s="1"/>
  <c r="E8" i="88"/>
  <c r="D8" i="88"/>
  <c r="D9" i="88" s="1"/>
  <c r="D10" i="88" s="1"/>
  <c r="D11" i="88" s="1"/>
  <c r="D12" i="88" s="1"/>
  <c r="D13" i="88" s="1"/>
  <c r="I15" i="95" l="1"/>
  <c r="I16" i="94"/>
  <c r="I14" i="102"/>
  <c r="I16" i="102"/>
  <c r="G14" i="88"/>
  <c r="I10" i="88"/>
  <c r="I14" i="101"/>
  <c r="I16" i="101"/>
  <c r="I16" i="99"/>
  <c r="I14" i="99"/>
  <c r="I14" i="98"/>
  <c r="I16" i="98"/>
  <c r="I14" i="97"/>
  <c r="I16" i="97"/>
  <c r="I16" i="95"/>
  <c r="AF18" i="89"/>
  <c r="AC22" i="89"/>
  <c r="F22" i="89" s="1"/>
  <c r="K37" i="89"/>
  <c r="K7" i="89"/>
  <c r="AF21" i="89"/>
  <c r="AF24" i="89"/>
  <c r="AF25" i="89"/>
  <c r="AF30" i="89"/>
  <c r="AF31" i="89"/>
  <c r="AF20" i="89"/>
  <c r="AF32" i="89"/>
  <c r="AF29" i="89"/>
  <c r="AF33" i="89"/>
  <c r="AF34" i="89"/>
  <c r="AC13" i="89"/>
  <c r="F13" i="89" s="1"/>
  <c r="AF23" i="89"/>
  <c r="K25" i="89"/>
  <c r="AF37" i="89"/>
  <c r="AF22" i="89"/>
  <c r="AI7" i="89"/>
  <c r="AF7" i="89" s="1"/>
  <c r="AC19" i="89"/>
  <c r="F19" i="89" s="1"/>
  <c r="I12" i="88"/>
  <c r="AC31" i="89"/>
  <c r="F31" i="89" s="1"/>
  <c r="K34" i="89"/>
  <c r="AC37" i="89"/>
  <c r="F37" i="89" s="1"/>
  <c r="AD7" i="89"/>
  <c r="AC34" i="89"/>
  <c r="F34" i="89" s="1"/>
  <c r="K13" i="89"/>
  <c r="AC7" i="89"/>
  <c r="F7" i="89" s="1"/>
  <c r="K10" i="89"/>
  <c r="K16" i="89"/>
  <c r="AC25" i="89"/>
  <c r="F25" i="89" s="1"/>
  <c r="AC10" i="89"/>
  <c r="F10" i="89" s="1"/>
  <c r="AC28" i="89"/>
  <c r="F28" i="89" s="1"/>
  <c r="I13" i="88"/>
  <c r="L10" i="88"/>
  <c r="L13" i="88"/>
  <c r="I8" i="88"/>
  <c r="I14" i="88" s="1"/>
  <c r="I9" i="88"/>
  <c r="I15" i="88" s="1"/>
  <c r="F16" i="88"/>
  <c r="L7" i="89" l="1"/>
  <c r="L10" i="89"/>
  <c r="L19" i="89"/>
  <c r="L16" i="89"/>
  <c r="L37" i="89"/>
  <c r="L13" i="89"/>
  <c r="L31" i="89"/>
  <c r="L22" i="89"/>
  <c r="L34" i="89"/>
  <c r="L28" i="89"/>
  <c r="I16" i="88"/>
</calcChain>
</file>

<file path=xl/comments1.xml><?xml version="1.0" encoding="utf-8"?>
<comments xmlns="http://schemas.openxmlformats.org/spreadsheetml/2006/main">
  <authors>
    <author>Author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3.xml><?xml version="1.0" encoding="utf-8"?>
<comments xmlns="http://schemas.openxmlformats.org/spreadsheetml/2006/main">
  <authors>
    <author>Author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4.xml><?xml version="1.0" encoding="utf-8"?>
<comments xmlns="http://schemas.openxmlformats.org/spreadsheetml/2006/main">
  <authors>
    <author>Author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5.xml><?xml version="1.0" encoding="utf-8"?>
<comments xmlns="http://schemas.openxmlformats.org/spreadsheetml/2006/main">
  <authors>
    <author>Author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6.xml><?xml version="1.0" encoding="utf-8"?>
<comments xmlns="http://schemas.openxmlformats.org/spreadsheetml/2006/main">
  <authors>
    <author>Author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7.xml><?xml version="1.0" encoding="utf-8"?>
<comments xmlns="http://schemas.openxmlformats.org/spreadsheetml/2006/main">
  <authors>
    <author>Author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8.xml><?xml version="1.0" encoding="utf-8"?>
<comments xmlns="http://schemas.openxmlformats.org/spreadsheetml/2006/main">
  <authors>
    <author>Author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9.xml><?xml version="1.0" encoding="utf-8"?>
<comments xmlns="http://schemas.openxmlformats.org/spreadsheetml/2006/main">
  <authors>
    <author>Author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10.xml><?xml version="1.0" encoding="utf-8"?>
<comments xmlns="http://schemas.openxmlformats.org/spreadsheetml/2006/main">
  <authors>
    <author>Author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11.xml><?xml version="1.0" encoding="utf-8"?>
<comments xmlns="http://schemas.openxmlformats.org/spreadsheetml/2006/main">
  <authors>
    <author>Author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sharedStrings.xml><?xml version="1.0" encoding="utf-8"?>
<sst xmlns="http://schemas.openxmlformats.org/spreadsheetml/2006/main" count="590" uniqueCount="232">
  <si>
    <t>Место в гонке</t>
  </si>
  <si>
    <t>Команда</t>
  </si>
  <si>
    <t>№ в гонке</t>
  </si>
  <si>
    <t>Квала</t>
  </si>
  <si>
    <t>Гонка</t>
  </si>
  <si>
    <t>Лучший круг в гонке</t>
  </si>
  <si>
    <t>Время</t>
  </si>
  <si>
    <t>Место</t>
  </si>
  <si>
    <t>Круги</t>
  </si>
  <si>
    <t>Время/от лидера</t>
  </si>
  <si>
    <t>От места выше</t>
  </si>
  <si>
    <t>На круге</t>
  </si>
  <si>
    <t>Регистрационная форма</t>
  </si>
  <si>
    <t>Пилот</t>
  </si>
  <si>
    <t>№</t>
  </si>
  <si>
    <t>Вес</t>
  </si>
  <si>
    <t>Бонус</t>
  </si>
  <si>
    <t>Квалификация</t>
  </si>
  <si>
    <t>карт</t>
  </si>
  <si>
    <t>бонус</t>
  </si>
  <si>
    <t>Итого</t>
  </si>
  <si>
    <t>Среднее</t>
  </si>
  <si>
    <t xml:space="preserve"> </t>
  </si>
  <si>
    <t>Обяза-тельные</t>
  </si>
  <si>
    <t>Круг</t>
  </si>
  <si>
    <t>кругов на отрезке</t>
  </si>
  <si>
    <t>Статистика по кругам</t>
  </si>
  <si>
    <t>Общее время гонки</t>
  </si>
  <si>
    <t>Время на трассе</t>
  </si>
  <si>
    <t>Лучший круг</t>
  </si>
  <si>
    <t>Среднее на отрезке</t>
  </si>
  <si>
    <t>Кругов в 0,1 от лучшего</t>
  </si>
  <si>
    <t>стабильность</t>
  </si>
  <si>
    <t>отрезок</t>
  </si>
  <si>
    <t>всего у пилота</t>
  </si>
  <si>
    <t>Питы</t>
  </si>
  <si>
    <t>Штрафы/ бонусы (сек)</t>
  </si>
  <si>
    <t>Финиш</t>
  </si>
  <si>
    <t>кв</t>
  </si>
  <si>
    <t>12-1</t>
  </si>
  <si>
    <t>12-2</t>
  </si>
  <si>
    <t>12-3</t>
  </si>
  <si>
    <t>3-1</t>
  </si>
  <si>
    <t>3-2</t>
  </si>
  <si>
    <t>9-2</t>
  </si>
  <si>
    <t>9-1</t>
  </si>
  <si>
    <t>5-1</t>
  </si>
  <si>
    <t>8-1</t>
  </si>
  <si>
    <t>8-2</t>
  </si>
  <si>
    <t>2-2</t>
  </si>
  <si>
    <t>2-1</t>
  </si>
  <si>
    <t>6-1</t>
  </si>
  <si>
    <t>6-2</t>
  </si>
  <si>
    <t>1-1</t>
  </si>
  <si>
    <t>1-2</t>
  </si>
  <si>
    <t>10-1</t>
  </si>
  <si>
    <t>5-2</t>
  </si>
  <si>
    <t>4-1</t>
  </si>
  <si>
    <t>7-2</t>
  </si>
  <si>
    <t>4-2</t>
  </si>
  <si>
    <t>4-3</t>
  </si>
  <si>
    <t>3 часа</t>
  </si>
  <si>
    <t>4 часа</t>
  </si>
  <si>
    <t>вес</t>
  </si>
  <si>
    <t>бонусы за вес</t>
  </si>
  <si>
    <t>1 пилот</t>
  </si>
  <si>
    <t>2 пилота</t>
  </si>
  <si>
    <t>2 участника в команде</t>
  </si>
  <si>
    <t>3 участника в команде</t>
  </si>
  <si>
    <t>3 пилота</t>
  </si>
  <si>
    <t>1-3</t>
  </si>
  <si>
    <t>2-3</t>
  </si>
  <si>
    <t>3-3</t>
  </si>
  <si>
    <t>5-3</t>
  </si>
  <si>
    <t>6-3</t>
  </si>
  <si>
    <t>7-3</t>
  </si>
  <si>
    <t>8-3</t>
  </si>
  <si>
    <t>9-3</t>
  </si>
  <si>
    <t>10.2</t>
  </si>
  <si>
    <t>10-3</t>
  </si>
  <si>
    <t>4ч</t>
  </si>
  <si>
    <t>3ч</t>
  </si>
  <si>
    <t>2 ел</t>
  </si>
  <si>
    <t>кол</t>
  </si>
  <si>
    <t>бон</t>
  </si>
  <si>
    <t>уч</t>
  </si>
  <si>
    <t>кол&gt;</t>
  </si>
  <si>
    <t>2 уч</t>
  </si>
  <si>
    <t>3 уч</t>
  </si>
  <si>
    <t>Серия мини марафонов "Большие Гонки 2019", 8-й этап, 27.07.19</t>
  </si>
  <si>
    <t>1из2</t>
  </si>
  <si>
    <t>2из2 3из3</t>
  </si>
  <si>
    <t>kozak I razboiniki</t>
  </si>
  <si>
    <t>Манило Денис</t>
  </si>
  <si>
    <t>Гаврилюк Олег</t>
  </si>
  <si>
    <t>K44</t>
  </si>
  <si>
    <t>Наум</t>
  </si>
  <si>
    <t>Петушков Андрей</t>
  </si>
  <si>
    <t>Kozaks</t>
  </si>
  <si>
    <t>Пикулин Паша</t>
  </si>
  <si>
    <t>75.2</t>
  </si>
  <si>
    <t>Лантушенко Игорь</t>
  </si>
  <si>
    <t>No give up</t>
  </si>
  <si>
    <t>Рыбкин Иван</t>
  </si>
  <si>
    <t>Ивченко Саша</t>
  </si>
  <si>
    <t>Kozaks 22</t>
  </si>
  <si>
    <t>Лысенкий Денис</t>
  </si>
  <si>
    <t>Кравец Олег</t>
  </si>
  <si>
    <t>Fortuna Racing</t>
  </si>
  <si>
    <t>Фортуна Таня</t>
  </si>
  <si>
    <t>Шутка Виталий</t>
  </si>
  <si>
    <t>Jaguar</t>
  </si>
  <si>
    <t>Лихошерст Леша</t>
  </si>
  <si>
    <t>Старовой Андрей</t>
  </si>
  <si>
    <t>Buro 11</t>
  </si>
  <si>
    <t>Якусик Саша</t>
  </si>
  <si>
    <t>Карлюк Марина</t>
  </si>
  <si>
    <t>50 Grams</t>
  </si>
  <si>
    <t>Морозенко Сергей</t>
  </si>
  <si>
    <t>Шиленко Саша</t>
  </si>
  <si>
    <t>Hurricane Racing</t>
  </si>
  <si>
    <t>Стоцкий Андрей</t>
  </si>
  <si>
    <t>Ткаченко Кирилл</t>
  </si>
  <si>
    <t>NSJ</t>
  </si>
  <si>
    <t>Мифтахутдинов Ильяс</t>
  </si>
  <si>
    <t>Якусик Дима</t>
  </si>
  <si>
    <t>27-07-19</t>
  </si>
  <si>
    <t>Kozak i razboiniki</t>
  </si>
  <si>
    <t>Конфигурация № 10</t>
  </si>
  <si>
    <t>3:00:06</t>
  </si>
  <si>
    <t>1 круг</t>
  </si>
  <si>
    <t>2 круга</t>
  </si>
  <si>
    <t>4 круга</t>
  </si>
  <si>
    <t>5 кругов</t>
  </si>
  <si>
    <t>10 кругов</t>
  </si>
  <si>
    <t>-</t>
  </si>
  <si>
    <t>Чемпионат мини марафон "Большие Гонки", 8-й этап</t>
  </si>
  <si>
    <t>Паша</t>
  </si>
  <si>
    <t>Игорь</t>
  </si>
  <si>
    <t>Ìåñòî:</t>
  </si>
  <si>
    <t>Èìÿ:</t>
  </si>
  <si>
    <t>Êàðò:</t>
  </si>
  <si>
    <t>Иван</t>
  </si>
  <si>
    <t>Саша</t>
  </si>
  <si>
    <t>7</t>
  </si>
  <si>
    <t>69</t>
  </si>
  <si>
    <t>8</t>
  </si>
  <si>
    <t>4</t>
  </si>
  <si>
    <t>1</t>
  </si>
  <si>
    <t>Андрей</t>
  </si>
  <si>
    <t>10</t>
  </si>
  <si>
    <t>5</t>
  </si>
  <si>
    <t>3</t>
  </si>
  <si>
    <t>11</t>
  </si>
  <si>
    <t>Лысенский Денис</t>
  </si>
  <si>
    <t>Денис</t>
  </si>
  <si>
    <t>Олег</t>
  </si>
  <si>
    <t>44</t>
  </si>
  <si>
    <t>13</t>
  </si>
  <si>
    <t>Марина</t>
  </si>
  <si>
    <t>2</t>
  </si>
  <si>
    <t>21</t>
  </si>
  <si>
    <t>9</t>
  </si>
  <si>
    <t>Дима</t>
  </si>
  <si>
    <t>6</t>
  </si>
  <si>
    <t>Лихошерст Алексей</t>
  </si>
  <si>
    <t>Алексей</t>
  </si>
  <si>
    <t>Сергей</t>
  </si>
  <si>
    <t>Виталий</t>
  </si>
  <si>
    <t>Таня</t>
  </si>
  <si>
    <t>Hurricane RT</t>
  </si>
  <si>
    <t>Ильяс</t>
  </si>
  <si>
    <t>Кирилл</t>
  </si>
  <si>
    <t>2:18.41</t>
  </si>
  <si>
    <t>2:17.79</t>
  </si>
  <si>
    <t>2:24.12</t>
  </si>
  <si>
    <t>2:06.33</t>
  </si>
  <si>
    <t>1:59.14</t>
  </si>
  <si>
    <t>2:17.06</t>
  </si>
  <si>
    <t>2:17.70</t>
  </si>
  <si>
    <t>2:17.26</t>
  </si>
  <si>
    <t>2:17.13</t>
  </si>
  <si>
    <t>2:47.20</t>
  </si>
  <si>
    <t>2:17.19</t>
  </si>
  <si>
    <t>2:17.34</t>
  </si>
  <si>
    <t>2:23.37</t>
  </si>
  <si>
    <t>2:16.80</t>
  </si>
  <si>
    <t>2:47.40</t>
  </si>
  <si>
    <t>2:35.80</t>
  </si>
  <si>
    <t>2:17.32</t>
  </si>
  <si>
    <t>2:17.80</t>
  </si>
  <si>
    <t>2:16.79</t>
  </si>
  <si>
    <t>2:52.33</t>
  </si>
  <si>
    <t>2:17.55</t>
  </si>
  <si>
    <t>2:19.42</t>
  </si>
  <si>
    <t>2:18.29</t>
  </si>
  <si>
    <t>2:18.01</t>
  </si>
  <si>
    <t>2:49.73</t>
  </si>
  <si>
    <t>2:17.84</t>
  </si>
  <si>
    <t>2:17.71</t>
  </si>
  <si>
    <t>2:17.75</t>
  </si>
  <si>
    <t>2:47.60</t>
  </si>
  <si>
    <t>2:18.23</t>
  </si>
  <si>
    <t>2:17.81</t>
  </si>
  <si>
    <t>2:26.46</t>
  </si>
  <si>
    <t>2:16.64</t>
  </si>
  <si>
    <t>2:48.35</t>
  </si>
  <si>
    <t>2:19.28</t>
  </si>
  <si>
    <t>2:20.02</t>
  </si>
  <si>
    <t>2:18.31</t>
  </si>
  <si>
    <t>2:18.26</t>
  </si>
  <si>
    <t>2:47.23</t>
  </si>
  <si>
    <t>2:19.79</t>
  </si>
  <si>
    <t>2:22.58</t>
  </si>
  <si>
    <t>2:19.41</t>
  </si>
  <si>
    <t>2:19.14</t>
  </si>
  <si>
    <t>2:49.44</t>
  </si>
  <si>
    <t>2:18.24</t>
  </si>
  <si>
    <t>2:18.69</t>
  </si>
  <si>
    <t>2:18.65</t>
  </si>
  <si>
    <t>2:17.28</t>
  </si>
  <si>
    <t>2:48.09</t>
  </si>
  <si>
    <t>2:25.98</t>
  </si>
  <si>
    <t>2:25.79</t>
  </si>
  <si>
    <t>2:20.81</t>
  </si>
  <si>
    <t>2:29.99</t>
  </si>
  <si>
    <t>2:49.82</t>
  </si>
  <si>
    <t>линия</t>
  </si>
  <si>
    <t>-58</t>
  </si>
  <si>
    <t>поломка</t>
  </si>
  <si>
    <t>не остановка</t>
  </si>
  <si>
    <t>подбивание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</si>
</sst>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"/>
    <numFmt numFmtId="165" formatCode="0.0"/>
    <numFmt numFmtId="166" formatCode="h:mm:ss;@"/>
  </numFmts>
  <fonts count="3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5"/>
      <color indexed="8"/>
      <name val="Calibri"/>
      <family val="2"/>
      <charset val="204"/>
    </font>
    <font>
      <b/>
      <sz val="13"/>
      <color indexed="8"/>
      <name val="Calibri"/>
      <family val="2"/>
      <charset val="204"/>
    </font>
    <font>
      <b/>
      <sz val="16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sz val="15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20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sz val="14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sz val="12"/>
      <color indexed="8"/>
      <name val="Calibri"/>
      <family val="2"/>
      <charset val="204"/>
    </font>
    <font>
      <sz val="12"/>
      <name val="Calibri"/>
      <family val="2"/>
      <charset val="204"/>
    </font>
    <font>
      <strike/>
      <sz val="12"/>
      <color indexed="8"/>
      <name val="Calibri"/>
      <family val="2"/>
      <charset val="204"/>
    </font>
    <font>
      <sz val="12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sz val="13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trike/>
      <sz val="12"/>
      <name val="Calibri"/>
      <family val="2"/>
      <charset val="204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26"/>
      <color indexed="8"/>
      <name val="Calibri"/>
      <family val="2"/>
      <charset val="204"/>
    </font>
    <font>
      <sz val="16"/>
      <name val="Calibri"/>
      <family val="2"/>
      <charset val="204"/>
      <scheme val="minor"/>
    </font>
    <font>
      <b/>
      <sz val="24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name val="Arial"/>
    </font>
    <font>
      <b/>
      <sz val="12"/>
      <color rgb="FFFF0000"/>
      <name val="Calibri"/>
      <family val="2"/>
    </font>
    <font>
      <b/>
      <sz val="12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7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/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6">
    <xf numFmtId="0" fontId="0" fillId="0" borderId="0"/>
    <xf numFmtId="0" fontId="8" fillId="0" borderId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" fillId="0" borderId="0"/>
    <xf numFmtId="0" fontId="35" fillId="0" borderId="0" applyNumberFormat="0" applyFont="0" applyFill="0" applyBorder="0" applyAlignment="0" applyProtection="0"/>
  </cellStyleXfs>
  <cellXfs count="393">
    <xf numFmtId="0" fontId="0" fillId="0" borderId="0" xfId="0"/>
    <xf numFmtId="0" fontId="8" fillId="0" borderId="0" xfId="1"/>
    <xf numFmtId="0" fontId="8" fillId="0" borderId="0" xfId="1" applyAlignment="1">
      <alignment horizontal="center"/>
    </xf>
    <xf numFmtId="0" fontId="8" fillId="0" borderId="0" xfId="1" applyAlignment="1">
      <alignment vertical="center"/>
    </xf>
    <xf numFmtId="0" fontId="8" fillId="0" borderId="11" xfId="1" applyBorder="1" applyAlignment="1">
      <alignment horizontal="center" vertical="center"/>
    </xf>
    <xf numFmtId="0" fontId="8" fillId="0" borderId="12" xfId="1" applyBorder="1" applyAlignment="1">
      <alignment horizontal="center" vertical="center"/>
    </xf>
    <xf numFmtId="0" fontId="8" fillId="0" borderId="13" xfId="1" applyBorder="1" applyAlignment="1">
      <alignment horizontal="center" vertical="center"/>
    </xf>
    <xf numFmtId="0" fontId="8" fillId="0" borderId="9" xfId="1" applyBorder="1" applyAlignment="1">
      <alignment horizontal="center" vertical="center"/>
    </xf>
    <xf numFmtId="0" fontId="8" fillId="0" borderId="0" xfId="1" applyAlignment="1">
      <alignment horizontal="center" vertical="center"/>
    </xf>
    <xf numFmtId="0" fontId="8" fillId="0" borderId="7" xfId="1" applyFill="1" applyBorder="1" applyAlignment="1">
      <alignment horizontal="center" vertical="center"/>
    </xf>
    <xf numFmtId="0" fontId="8" fillId="0" borderId="5" xfId="1" applyFill="1" applyBorder="1" applyAlignment="1">
      <alignment horizontal="center" vertical="center"/>
    </xf>
    <xf numFmtId="0" fontId="8" fillId="0" borderId="17" xfId="1" applyBorder="1" applyAlignment="1">
      <alignment horizontal="center" vertical="center"/>
    </xf>
    <xf numFmtId="0" fontId="8" fillId="0" borderId="19" xfId="1" applyFill="1" applyBorder="1" applyAlignment="1">
      <alignment horizontal="center" vertical="center"/>
    </xf>
    <xf numFmtId="0" fontId="8" fillId="0" borderId="21" xfId="1" applyFill="1" applyBorder="1" applyAlignment="1">
      <alignment horizontal="center" vertical="center"/>
    </xf>
    <xf numFmtId="0" fontId="8" fillId="0" borderId="20" xfId="1" applyFill="1" applyBorder="1" applyAlignment="1">
      <alignment horizontal="center" vertical="center"/>
    </xf>
    <xf numFmtId="0" fontId="8" fillId="0" borderId="0" xfId="1" applyFont="1" applyAlignment="1">
      <alignment vertical="center"/>
    </xf>
    <xf numFmtId="0" fontId="8" fillId="0" borderId="20" xfId="1" applyFont="1" applyFill="1" applyBorder="1" applyAlignment="1">
      <alignment horizontal="center" vertical="center"/>
    </xf>
    <xf numFmtId="0" fontId="8" fillId="0" borderId="0" xfId="1" applyAlignment="1"/>
    <xf numFmtId="0" fontId="21" fillId="0" borderId="22" xfId="1" applyFont="1" applyFill="1" applyBorder="1" applyAlignment="1">
      <alignment horizontal="center" vertical="center"/>
    </xf>
    <xf numFmtId="0" fontId="8" fillId="0" borderId="0" xfId="1" applyFont="1" applyBorder="1" applyAlignment="1">
      <alignment vertical="center"/>
    </xf>
    <xf numFmtId="1" fontId="20" fillId="0" borderId="22" xfId="1" applyNumberFormat="1" applyFont="1" applyBorder="1" applyAlignment="1">
      <alignment horizontal="center" vertical="center"/>
    </xf>
    <xf numFmtId="0" fontId="19" fillId="0" borderId="0" xfId="1" applyFont="1" applyAlignment="1">
      <alignment vertical="center"/>
    </xf>
    <xf numFmtId="0" fontId="19" fillId="0" borderId="0" xfId="1" applyFont="1" applyBorder="1"/>
    <xf numFmtId="0" fontId="19" fillId="0" borderId="0" xfId="1" applyFont="1" applyBorder="1" applyAlignment="1">
      <alignment horizontal="center"/>
    </xf>
    <xf numFmtId="0" fontId="19" fillId="0" borderId="0" xfId="1" applyFont="1" applyAlignment="1">
      <alignment horizontal="center"/>
    </xf>
    <xf numFmtId="164" fontId="19" fillId="0" borderId="20" xfId="1" applyNumberFormat="1" applyFont="1" applyBorder="1" applyAlignment="1">
      <alignment horizontal="center" vertical="center"/>
    </xf>
    <xf numFmtId="164" fontId="19" fillId="0" borderId="22" xfId="1" applyNumberFormat="1" applyFont="1" applyBorder="1" applyAlignment="1">
      <alignment horizontal="center" vertical="center"/>
    </xf>
    <xf numFmtId="164" fontId="19" fillId="0" borderId="21" xfId="1" applyNumberFormat="1" applyFont="1" applyBorder="1" applyAlignment="1">
      <alignment horizontal="center" vertical="center"/>
    </xf>
    <xf numFmtId="0" fontId="19" fillId="0" borderId="0" xfId="1" applyFont="1"/>
    <xf numFmtId="164" fontId="19" fillId="2" borderId="26" xfId="1" applyNumberFormat="1" applyFont="1" applyFill="1" applyBorder="1" applyAlignment="1">
      <alignment horizontal="center" vertical="center"/>
    </xf>
    <xf numFmtId="164" fontId="19" fillId="2" borderId="28" xfId="1" applyNumberFormat="1" applyFont="1" applyFill="1" applyBorder="1" applyAlignment="1">
      <alignment horizontal="center" vertical="center"/>
    </xf>
    <xf numFmtId="164" fontId="19" fillId="0" borderId="28" xfId="1" applyNumberFormat="1" applyFont="1" applyBorder="1" applyAlignment="1">
      <alignment horizontal="center" vertical="center"/>
    </xf>
    <xf numFmtId="164" fontId="19" fillId="2" borderId="27" xfId="1" applyNumberFormat="1" applyFont="1" applyFill="1" applyBorder="1" applyAlignment="1">
      <alignment horizontal="center" vertical="center"/>
    </xf>
    <xf numFmtId="0" fontId="8" fillId="0" borderId="0" xfId="1" applyAlignment="1">
      <alignment horizontal="left"/>
    </xf>
    <xf numFmtId="2" fontId="8" fillId="0" borderId="46" xfId="1" applyNumberFormat="1" applyBorder="1" applyAlignment="1">
      <alignment horizontal="center"/>
    </xf>
    <xf numFmtId="2" fontId="8" fillId="0" borderId="47" xfId="1" applyNumberFormat="1" applyBorder="1" applyAlignment="1">
      <alignment horizontal="center"/>
    </xf>
    <xf numFmtId="2" fontId="8" fillId="0" borderId="43" xfId="1" applyNumberFormat="1" applyBorder="1" applyAlignment="1">
      <alignment horizontal="center"/>
    </xf>
    <xf numFmtId="2" fontId="8" fillId="0" borderId="0" xfId="1" applyNumberFormat="1" applyBorder="1" applyAlignment="1">
      <alignment horizontal="center"/>
    </xf>
    <xf numFmtId="0" fontId="8" fillId="0" borderId="4" xfId="1" applyFont="1" applyFill="1" applyBorder="1" applyAlignment="1">
      <alignment horizontal="center" vertical="center"/>
    </xf>
    <xf numFmtId="2" fontId="7" fillId="0" borderId="43" xfId="1" applyNumberFormat="1" applyFont="1" applyBorder="1" applyAlignment="1">
      <alignment horizontal="center"/>
    </xf>
    <xf numFmtId="164" fontId="19" fillId="0" borderId="38" xfId="1" applyNumberFormat="1" applyFont="1" applyBorder="1" applyAlignment="1">
      <alignment horizontal="center" vertical="center"/>
    </xf>
    <xf numFmtId="2" fontId="6" fillId="0" borderId="43" xfId="1" applyNumberFormat="1" applyFont="1" applyBorder="1" applyAlignment="1">
      <alignment horizontal="center"/>
    </xf>
    <xf numFmtId="164" fontId="19" fillId="0" borderId="35" xfId="1" applyNumberFormat="1" applyFont="1" applyBorder="1" applyAlignment="1">
      <alignment horizontal="center" vertical="center"/>
    </xf>
    <xf numFmtId="164" fontId="19" fillId="0" borderId="44" xfId="1" applyNumberFormat="1" applyFont="1" applyBorder="1" applyAlignment="1">
      <alignment horizontal="center" vertical="center"/>
    </xf>
    <xf numFmtId="2" fontId="5" fillId="0" borderId="0" xfId="1" applyNumberFormat="1" applyFont="1" applyBorder="1" applyAlignment="1">
      <alignment horizontal="center"/>
    </xf>
    <xf numFmtId="2" fontId="26" fillId="0" borderId="20" xfId="1" applyNumberFormat="1" applyFont="1" applyFill="1" applyBorder="1" applyAlignment="1">
      <alignment horizontal="center" vertical="center"/>
    </xf>
    <xf numFmtId="0" fontId="0" fillId="0" borderId="15" xfId="1" applyFont="1" applyFill="1" applyBorder="1" applyAlignment="1">
      <alignment horizontal="left" vertical="center"/>
    </xf>
    <xf numFmtId="0" fontId="0" fillId="0" borderId="18" xfId="1" applyFont="1" applyFill="1" applyBorder="1" applyAlignment="1">
      <alignment horizontal="left" vertical="center"/>
    </xf>
    <xf numFmtId="2" fontId="0" fillId="0" borderId="4" xfId="1" applyNumberFormat="1" applyFont="1" applyFill="1" applyBorder="1" applyAlignment="1">
      <alignment horizontal="center" vertical="center"/>
    </xf>
    <xf numFmtId="2" fontId="0" fillId="0" borderId="20" xfId="1" applyNumberFormat="1" applyFont="1" applyFill="1" applyBorder="1" applyAlignment="1">
      <alignment horizontal="center" vertical="center"/>
    </xf>
    <xf numFmtId="0" fontId="0" fillId="0" borderId="20" xfId="1" applyFont="1" applyFill="1" applyBorder="1" applyAlignment="1">
      <alignment horizontal="center" vertical="center"/>
    </xf>
    <xf numFmtId="49" fontId="4" fillId="0" borderId="0" xfId="1" applyNumberFormat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164" fontId="21" fillId="0" borderId="34" xfId="1" applyNumberFormat="1" applyFont="1" applyFill="1" applyBorder="1" applyAlignment="1">
      <alignment horizontal="center" vertical="center"/>
    </xf>
    <xf numFmtId="164" fontId="23" fillId="0" borderId="34" xfId="1" applyNumberFormat="1" applyFont="1" applyFill="1" applyBorder="1" applyAlignment="1">
      <alignment horizontal="center" vertical="center"/>
    </xf>
    <xf numFmtId="2" fontId="8" fillId="0" borderId="43" xfId="1" applyNumberFormat="1" applyBorder="1"/>
    <xf numFmtId="0" fontId="19" fillId="0" borderId="0" xfId="1" applyFont="1" applyBorder="1" applyAlignment="1">
      <alignment horizontal="center" vertical="center"/>
    </xf>
    <xf numFmtId="0" fontId="20" fillId="0" borderId="0" xfId="1" applyFont="1" applyBorder="1" applyAlignment="1">
      <alignment vertical="center"/>
    </xf>
    <xf numFmtId="0" fontId="20" fillId="0" borderId="0" xfId="1" applyFont="1" applyBorder="1" applyAlignment="1">
      <alignment horizontal="center" vertical="center"/>
    </xf>
    <xf numFmtId="164" fontId="3" fillId="0" borderId="35" xfId="1" applyNumberFormat="1" applyFont="1" applyBorder="1" applyAlignment="1">
      <alignment horizontal="center" vertical="center"/>
    </xf>
    <xf numFmtId="164" fontId="3" fillId="0" borderId="22" xfId="1" applyNumberFormat="1" applyFont="1" applyBorder="1" applyAlignment="1">
      <alignment horizontal="center" vertical="center"/>
    </xf>
    <xf numFmtId="49" fontId="0" fillId="0" borderId="0" xfId="1" applyNumberFormat="1" applyFont="1" applyBorder="1" applyAlignment="1">
      <alignment vertical="center"/>
    </xf>
    <xf numFmtId="164" fontId="0" fillId="0" borderId="4" xfId="1" applyNumberFormat="1" applyFont="1" applyFill="1" applyBorder="1" applyAlignment="1">
      <alignment horizontal="center" vertical="center"/>
    </xf>
    <xf numFmtId="164" fontId="0" fillId="0" borderId="20" xfId="1" applyNumberFormat="1" applyFont="1" applyFill="1" applyBorder="1" applyAlignment="1">
      <alignment horizontal="center" vertical="center"/>
    </xf>
    <xf numFmtId="49" fontId="0" fillId="0" borderId="16" xfId="1" applyNumberFormat="1" applyFont="1" applyFill="1" applyBorder="1" applyAlignment="1">
      <alignment horizontal="center" vertical="center"/>
    </xf>
    <xf numFmtId="49" fontId="0" fillId="0" borderId="22" xfId="1" applyNumberFormat="1" applyFont="1" applyFill="1" applyBorder="1" applyAlignment="1">
      <alignment horizontal="center" vertical="center"/>
    </xf>
    <xf numFmtId="49" fontId="0" fillId="0" borderId="21" xfId="1" applyNumberFormat="1" applyFont="1" applyFill="1" applyBorder="1" applyAlignment="1">
      <alignment horizontal="center" vertical="center"/>
    </xf>
    <xf numFmtId="49" fontId="0" fillId="0" borderId="5" xfId="1" applyNumberFormat="1" applyFont="1" applyFill="1" applyBorder="1" applyAlignment="1">
      <alignment horizontal="center" vertical="center"/>
    </xf>
    <xf numFmtId="2" fontId="0" fillId="0" borderId="21" xfId="1" applyNumberFormat="1" applyFont="1" applyFill="1" applyBorder="1" applyAlignment="1">
      <alignment horizontal="center" vertical="center"/>
    </xf>
    <xf numFmtId="49" fontId="6" fillId="0" borderId="0" xfId="1" applyNumberFormat="1" applyFont="1" applyBorder="1" applyAlignment="1">
      <alignment vertical="center"/>
    </xf>
    <xf numFmtId="0" fontId="21" fillId="0" borderId="16" xfId="1" applyFont="1" applyFill="1" applyBorder="1" applyAlignment="1">
      <alignment horizontal="center" vertical="center"/>
    </xf>
    <xf numFmtId="49" fontId="19" fillId="0" borderId="5" xfId="1" applyNumberFormat="1" applyFont="1" applyBorder="1" applyAlignment="1">
      <alignment horizontal="center" vertical="center" wrapText="1"/>
    </xf>
    <xf numFmtId="49" fontId="19" fillId="0" borderId="21" xfId="1" applyNumberFormat="1" applyFont="1" applyBorder="1" applyAlignment="1">
      <alignment horizontal="center" vertical="center" wrapText="1"/>
    </xf>
    <xf numFmtId="49" fontId="3" fillId="0" borderId="21" xfId="1" applyNumberFormat="1" applyFont="1" applyBorder="1" applyAlignment="1">
      <alignment horizontal="center" vertical="center" wrapText="1"/>
    </xf>
    <xf numFmtId="164" fontId="21" fillId="0" borderId="28" xfId="1" applyNumberFormat="1" applyFont="1" applyFill="1" applyBorder="1" applyAlignment="1">
      <alignment horizontal="center" vertical="center"/>
    </xf>
    <xf numFmtId="0" fontId="21" fillId="0" borderId="28" xfId="1" applyFont="1" applyFill="1" applyBorder="1" applyAlignment="1">
      <alignment horizontal="center" vertical="center"/>
    </xf>
    <xf numFmtId="49" fontId="19" fillId="0" borderId="27" xfId="1" applyNumberFormat="1" applyFont="1" applyBorder="1" applyAlignment="1">
      <alignment horizontal="center" vertical="center" wrapText="1"/>
    </xf>
    <xf numFmtId="0" fontId="8" fillId="0" borderId="47" xfId="1" applyFont="1" applyBorder="1" applyAlignment="1">
      <alignment horizontal="center"/>
    </xf>
    <xf numFmtId="0" fontId="8" fillId="0" borderId="48" xfId="1" applyFont="1" applyBorder="1" applyAlignment="1">
      <alignment horizontal="center"/>
    </xf>
    <xf numFmtId="0" fontId="8" fillId="0" borderId="28" xfId="1" applyFont="1" applyBorder="1" applyAlignment="1">
      <alignment horizontal="center" vertical="center" wrapText="1"/>
    </xf>
    <xf numFmtId="0" fontId="8" fillId="0" borderId="27" xfId="1" applyFont="1" applyBorder="1" applyAlignment="1">
      <alignment horizontal="center" wrapText="1"/>
    </xf>
    <xf numFmtId="0" fontId="19" fillId="0" borderId="14" xfId="1" applyFont="1" applyBorder="1" applyAlignment="1">
      <alignment horizontal="center" vertical="center"/>
    </xf>
    <xf numFmtId="0" fontId="19" fillId="0" borderId="17" xfId="1" applyFont="1" applyBorder="1" applyAlignment="1">
      <alignment horizontal="center" vertical="center"/>
    </xf>
    <xf numFmtId="0" fontId="19" fillId="0" borderId="24" xfId="1" applyFont="1" applyBorder="1" applyAlignment="1">
      <alignment horizontal="center" vertical="center"/>
    </xf>
    <xf numFmtId="0" fontId="20" fillId="0" borderId="6" xfId="1" applyFont="1" applyBorder="1" applyAlignment="1">
      <alignment horizontal="center" vertical="center"/>
    </xf>
    <xf numFmtId="0" fontId="20" fillId="0" borderId="34" xfId="1" applyFont="1" applyBorder="1" applyAlignment="1">
      <alignment horizontal="center" vertical="center"/>
    </xf>
    <xf numFmtId="1" fontId="20" fillId="0" borderId="34" xfId="1" applyNumberFormat="1" applyFont="1" applyBorder="1" applyAlignment="1">
      <alignment horizontal="center" vertical="center"/>
    </xf>
    <xf numFmtId="0" fontId="20" fillId="0" borderId="33" xfId="1" applyFont="1" applyBorder="1" applyAlignment="1">
      <alignment horizontal="center" vertical="center"/>
    </xf>
    <xf numFmtId="0" fontId="20" fillId="0" borderId="18" xfId="1" applyFont="1" applyBorder="1" applyAlignment="1">
      <alignment horizontal="center" vertical="center"/>
    </xf>
    <xf numFmtId="0" fontId="20" fillId="0" borderId="2" xfId="1" applyFont="1" applyBorder="1" applyAlignment="1">
      <alignment horizontal="center" vertical="center"/>
    </xf>
    <xf numFmtId="0" fontId="20" fillId="0" borderId="23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 wrapText="1"/>
    </xf>
    <xf numFmtId="0" fontId="8" fillId="0" borderId="27" xfId="1" applyFont="1" applyBorder="1" applyAlignment="1">
      <alignment horizontal="center" vertical="center" wrapText="1"/>
    </xf>
    <xf numFmtId="164" fontId="21" fillId="0" borderId="5" xfId="1" applyNumberFormat="1" applyFont="1" applyFill="1" applyBorder="1" applyAlignment="1">
      <alignment horizontal="center" vertical="center"/>
    </xf>
    <xf numFmtId="164" fontId="21" fillId="0" borderId="21" xfId="1" applyNumberFormat="1" applyFont="1" applyFill="1" applyBorder="1" applyAlignment="1">
      <alignment horizontal="center" vertical="center"/>
    </xf>
    <xf numFmtId="2" fontId="21" fillId="0" borderId="20" xfId="1" applyNumberFormat="1" applyFont="1" applyFill="1" applyBorder="1" applyAlignment="1">
      <alignment horizontal="center" vertical="center"/>
    </xf>
    <xf numFmtId="2" fontId="21" fillId="0" borderId="26" xfId="1" applyNumberFormat="1" applyFont="1" applyFill="1" applyBorder="1" applyAlignment="1">
      <alignment horizontal="center" vertical="center"/>
    </xf>
    <xf numFmtId="164" fontId="21" fillId="0" borderId="27" xfId="1" applyNumberFormat="1" applyFont="1" applyFill="1" applyBorder="1" applyAlignment="1">
      <alignment horizontal="center" vertical="center"/>
    </xf>
    <xf numFmtId="166" fontId="20" fillId="0" borderId="7" xfId="1" applyNumberFormat="1" applyFont="1" applyFill="1" applyBorder="1" applyAlignment="1">
      <alignment horizontal="center" vertical="center"/>
    </xf>
    <xf numFmtId="166" fontId="20" fillId="0" borderId="19" xfId="1" applyNumberFormat="1" applyFont="1" applyFill="1" applyBorder="1" applyAlignment="1">
      <alignment horizontal="center" vertical="center"/>
    </xf>
    <xf numFmtId="166" fontId="20" fillId="0" borderId="63" xfId="1" applyNumberFormat="1" applyFont="1" applyFill="1" applyBorder="1" applyAlignment="1">
      <alignment horizontal="center" vertical="center"/>
    </xf>
    <xf numFmtId="0" fontId="8" fillId="0" borderId="33" xfId="1" applyFont="1" applyBorder="1" applyAlignment="1">
      <alignment horizontal="center" wrapText="1"/>
    </xf>
    <xf numFmtId="0" fontId="18" fillId="0" borderId="26" xfId="1" applyFont="1" applyBorder="1" applyAlignment="1">
      <alignment horizontal="center" vertical="center" wrapText="1"/>
    </xf>
    <xf numFmtId="0" fontId="18" fillId="0" borderId="27" xfId="1" applyFont="1" applyBorder="1" applyAlignment="1">
      <alignment horizontal="center" vertical="center" wrapText="1"/>
    </xf>
    <xf numFmtId="166" fontId="21" fillId="0" borderId="4" xfId="1" applyNumberFormat="1" applyFont="1" applyFill="1" applyBorder="1" applyAlignment="1">
      <alignment horizontal="center" vertical="center"/>
    </xf>
    <xf numFmtId="166" fontId="27" fillId="0" borderId="5" xfId="1" applyNumberFormat="1" applyFont="1" applyBorder="1" applyAlignment="1">
      <alignment horizontal="center" vertical="center"/>
    </xf>
    <xf numFmtId="166" fontId="20" fillId="0" borderId="20" xfId="1" applyNumberFormat="1" applyFont="1" applyFill="1" applyBorder="1" applyAlignment="1">
      <alignment horizontal="center" vertical="center"/>
    </xf>
    <xf numFmtId="166" fontId="22" fillId="0" borderId="21" xfId="1" applyNumberFormat="1" applyFont="1" applyBorder="1" applyAlignment="1">
      <alignment horizontal="center" vertical="center"/>
    </xf>
    <xf numFmtId="166" fontId="20" fillId="0" borderId="21" xfId="1" applyNumberFormat="1" applyFont="1" applyBorder="1" applyAlignment="1">
      <alignment horizontal="center" vertical="center"/>
    </xf>
    <xf numFmtId="166" fontId="20" fillId="0" borderId="26" xfId="1" applyNumberFormat="1" applyFont="1" applyFill="1" applyBorder="1" applyAlignment="1">
      <alignment horizontal="center" vertical="center"/>
    </xf>
    <xf numFmtId="166" fontId="20" fillId="0" borderId="27" xfId="1" applyNumberFormat="1" applyFont="1" applyBorder="1" applyAlignment="1">
      <alignment horizontal="center" vertical="center"/>
    </xf>
    <xf numFmtId="0" fontId="8" fillId="0" borderId="0" xfId="1" applyBorder="1" applyAlignment="1">
      <alignment horizontal="center"/>
    </xf>
    <xf numFmtId="0" fontId="8" fillId="0" borderId="0" xfId="1" applyBorder="1"/>
    <xf numFmtId="0" fontId="8" fillId="0" borderId="47" xfId="1" applyBorder="1" applyAlignment="1">
      <alignment horizontal="center"/>
    </xf>
    <xf numFmtId="0" fontId="8" fillId="0" borderId="48" xfId="1" applyBorder="1" applyAlignment="1">
      <alignment horizontal="center"/>
    </xf>
    <xf numFmtId="0" fontId="8" fillId="0" borderId="49" xfId="1" applyBorder="1" applyAlignment="1">
      <alignment horizontal="center"/>
    </xf>
    <xf numFmtId="0" fontId="8" fillId="0" borderId="49" xfId="1" applyBorder="1"/>
    <xf numFmtId="0" fontId="8" fillId="0" borderId="43" xfId="1" applyBorder="1"/>
    <xf numFmtId="0" fontId="8" fillId="0" borderId="30" xfId="1" applyBorder="1"/>
    <xf numFmtId="0" fontId="8" fillId="0" borderId="31" xfId="1" applyBorder="1" applyAlignment="1">
      <alignment horizontal="center"/>
    </xf>
    <xf numFmtId="0" fontId="8" fillId="0" borderId="50" xfId="1" applyBorder="1" applyAlignment="1">
      <alignment horizontal="center"/>
    </xf>
    <xf numFmtId="1" fontId="20" fillId="0" borderId="16" xfId="1" applyNumberFormat="1" applyFont="1" applyBorder="1" applyAlignment="1">
      <alignment horizontal="center" vertical="center"/>
    </xf>
    <xf numFmtId="1" fontId="20" fillId="0" borderId="28" xfId="1" applyNumberFormat="1" applyFont="1" applyBorder="1" applyAlignment="1">
      <alignment horizontal="center" vertical="center"/>
    </xf>
    <xf numFmtId="2" fontId="21" fillId="0" borderId="38" xfId="1" applyNumberFormat="1" applyFont="1" applyFill="1" applyBorder="1" applyAlignment="1">
      <alignment horizontal="center" vertical="center"/>
    </xf>
    <xf numFmtId="164" fontId="21" fillId="0" borderId="6" xfId="1" applyNumberFormat="1" applyFont="1" applyFill="1" applyBorder="1" applyAlignment="1">
      <alignment horizontal="center" vertical="center"/>
    </xf>
    <xf numFmtId="0" fontId="8" fillId="0" borderId="14" xfId="1" applyBorder="1" applyAlignment="1">
      <alignment horizontal="center" vertical="center"/>
    </xf>
    <xf numFmtId="2" fontId="0" fillId="0" borderId="22" xfId="1" applyNumberFormat="1" applyFont="1" applyFill="1" applyBorder="1" applyAlignment="1">
      <alignment horizontal="center" vertical="center"/>
    </xf>
    <xf numFmtId="0" fontId="20" fillId="0" borderId="15" xfId="1" applyFont="1" applyBorder="1" applyAlignment="1">
      <alignment horizontal="center" vertical="center"/>
    </xf>
    <xf numFmtId="0" fontId="20" fillId="0" borderId="25" xfId="1" applyFont="1" applyBorder="1" applyAlignment="1">
      <alignment horizontal="center" vertical="center"/>
    </xf>
    <xf numFmtId="0" fontId="3" fillId="0" borderId="18" xfId="1" applyFont="1" applyBorder="1" applyAlignment="1">
      <alignment horizontal="center" vertical="center"/>
    </xf>
    <xf numFmtId="2" fontId="21" fillId="0" borderId="4" xfId="1" applyNumberFormat="1" applyFont="1" applyFill="1" applyBorder="1" applyAlignment="1">
      <alignment horizontal="center" vertical="center"/>
    </xf>
    <xf numFmtId="2" fontId="23" fillId="0" borderId="20" xfId="1" applyNumberFormat="1" applyFont="1" applyFill="1" applyBorder="1" applyAlignment="1">
      <alignment horizontal="center" vertical="center"/>
    </xf>
    <xf numFmtId="2" fontId="20" fillId="0" borderId="29" xfId="1" applyNumberFormat="1" applyFont="1" applyBorder="1" applyAlignment="1">
      <alignment horizontal="center" vertical="center"/>
    </xf>
    <xf numFmtId="0" fontId="2" fillId="0" borderId="0" xfId="24"/>
    <xf numFmtId="0" fontId="2" fillId="0" borderId="0" xfId="24" applyAlignment="1">
      <alignment horizontal="center"/>
    </xf>
    <xf numFmtId="0" fontId="12" fillId="0" borderId="0" xfId="24" applyFont="1" applyBorder="1" applyAlignment="1">
      <alignment horizontal="center"/>
    </xf>
    <xf numFmtId="0" fontId="2" fillId="0" borderId="47" xfId="24" applyBorder="1"/>
    <xf numFmtId="0" fontId="2" fillId="0" borderId="48" xfId="24" applyBorder="1"/>
    <xf numFmtId="0" fontId="2" fillId="0" borderId="57" xfId="24" applyBorder="1" applyAlignment="1">
      <alignment horizontal="center"/>
    </xf>
    <xf numFmtId="0" fontId="2" fillId="0" borderId="0" xfId="24" applyBorder="1" applyAlignment="1">
      <alignment horizontal="center"/>
    </xf>
    <xf numFmtId="0" fontId="2" fillId="0" borderId="9" xfId="24" applyFont="1" applyBorder="1" applyAlignment="1"/>
    <xf numFmtId="0" fontId="2" fillId="0" borderId="71" xfId="24" applyBorder="1" applyAlignment="1"/>
    <xf numFmtId="0" fontId="2" fillId="0" borderId="54" xfId="24" applyBorder="1" applyAlignment="1"/>
    <xf numFmtId="0" fontId="9" fillId="0" borderId="11" xfId="24" applyFont="1" applyBorder="1" applyAlignment="1">
      <alignment horizontal="center" vertical="center" wrapText="1"/>
    </xf>
    <xf numFmtId="0" fontId="9" fillId="0" borderId="13" xfId="24" applyFont="1" applyBorder="1" applyAlignment="1">
      <alignment horizontal="center" vertical="center" wrapText="1"/>
    </xf>
    <xf numFmtId="0" fontId="12" fillId="0" borderId="45" xfId="24" applyFont="1" applyBorder="1" applyAlignment="1">
      <alignment horizontal="center" vertical="center" wrapText="1"/>
    </xf>
    <xf numFmtId="0" fontId="14" fillId="0" borderId="45" xfId="24" applyFont="1" applyBorder="1" applyAlignment="1">
      <alignment horizontal="center" vertical="center"/>
    </xf>
    <xf numFmtId="0" fontId="14" fillId="0" borderId="9" xfId="24" applyFont="1" applyBorder="1" applyAlignment="1">
      <alignment horizontal="center" vertical="center"/>
    </xf>
    <xf numFmtId="0" fontId="2" fillId="0" borderId="45" xfId="24" applyBorder="1" applyAlignment="1">
      <alignment horizontal="center"/>
    </xf>
    <xf numFmtId="0" fontId="2" fillId="0" borderId="43" xfId="24" applyBorder="1" applyAlignment="1">
      <alignment horizontal="center"/>
    </xf>
    <xf numFmtId="0" fontId="2" fillId="0" borderId="0" xfId="24" applyFont="1" applyBorder="1" applyAlignment="1">
      <alignment horizontal="center"/>
    </xf>
    <xf numFmtId="0" fontId="2" fillId="0" borderId="45" xfId="24" applyFont="1" applyBorder="1" applyAlignment="1">
      <alignment horizontal="center"/>
    </xf>
    <xf numFmtId="0" fontId="2" fillId="0" borderId="22" xfId="24" applyBorder="1" applyAlignment="1">
      <alignment horizontal="center"/>
    </xf>
    <xf numFmtId="0" fontId="2" fillId="0" borderId="23" xfId="24" applyBorder="1" applyAlignment="1">
      <alignment horizontal="center"/>
    </xf>
    <xf numFmtId="0" fontId="2" fillId="0" borderId="18" xfId="24" applyFont="1" applyBorder="1" applyAlignment="1">
      <alignment horizontal="center"/>
    </xf>
    <xf numFmtId="0" fontId="2" fillId="0" borderId="34" xfId="24" applyFont="1" applyBorder="1" applyAlignment="1">
      <alignment horizontal="center"/>
    </xf>
    <xf numFmtId="0" fontId="2" fillId="0" borderId="23" xfId="24" applyFont="1" applyBorder="1" applyAlignment="1">
      <alignment horizontal="center"/>
    </xf>
    <xf numFmtId="0" fontId="2" fillId="0" borderId="70" xfId="24" applyFont="1" applyBorder="1" applyAlignment="1"/>
    <xf numFmtId="0" fontId="2" fillId="0" borderId="0" xfId="24" applyFont="1" applyBorder="1" applyAlignment="1"/>
    <xf numFmtId="0" fontId="2" fillId="0" borderId="49" xfId="24" applyFont="1" applyBorder="1" applyAlignment="1">
      <alignment horizontal="center"/>
    </xf>
    <xf numFmtId="0" fontId="16" fillId="0" borderId="15" xfId="24" applyFont="1" applyBorder="1" applyAlignment="1">
      <alignment vertical="center"/>
    </xf>
    <xf numFmtId="49" fontId="14" fillId="0" borderId="4" xfId="24" applyNumberFormat="1" applyFont="1" applyFill="1" applyBorder="1" applyAlignment="1">
      <alignment horizontal="center" vertical="center"/>
    </xf>
    <xf numFmtId="165" fontId="14" fillId="0" borderId="16" xfId="24" applyNumberFormat="1" applyFont="1" applyBorder="1" applyAlignment="1">
      <alignment horizontal="center" vertical="center"/>
    </xf>
    <xf numFmtId="0" fontId="17" fillId="0" borderId="6" xfId="24" applyFont="1" applyFill="1" applyBorder="1" applyAlignment="1">
      <alignment horizontal="center" vertical="center"/>
    </xf>
    <xf numFmtId="2" fontId="17" fillId="0" borderId="6" xfId="24" applyNumberFormat="1" applyFont="1" applyFill="1" applyBorder="1" applyAlignment="1">
      <alignment horizontal="center" vertical="center"/>
    </xf>
    <xf numFmtId="2" fontId="17" fillId="0" borderId="2" xfId="24" applyNumberFormat="1" applyFont="1" applyFill="1" applyBorder="1" applyAlignment="1">
      <alignment horizontal="center" vertical="center"/>
    </xf>
    <xf numFmtId="1" fontId="16" fillId="5" borderId="57" xfId="24" applyNumberFormat="1" applyFont="1" applyFill="1" applyBorder="1" applyAlignment="1">
      <alignment horizontal="center" vertical="center"/>
    </xf>
    <xf numFmtId="2" fontId="16" fillId="5" borderId="13" xfId="24" applyNumberFormat="1" applyFont="1" applyFill="1" applyBorder="1" applyAlignment="1">
      <alignment horizontal="center" vertical="center"/>
    </xf>
    <xf numFmtId="2" fontId="16" fillId="5" borderId="45" xfId="24" applyNumberFormat="1" applyFont="1" applyFill="1" applyBorder="1" applyAlignment="1">
      <alignment horizontal="center" vertical="center"/>
    </xf>
    <xf numFmtId="0" fontId="2" fillId="0" borderId="0" xfId="24" applyAlignment="1">
      <alignment vertical="center"/>
    </xf>
    <xf numFmtId="165" fontId="2" fillId="0" borderId="43" xfId="24" applyNumberFormat="1" applyBorder="1" applyAlignment="1">
      <alignment vertical="center"/>
    </xf>
    <xf numFmtId="0" fontId="2" fillId="0" borderId="0" xfId="24" applyBorder="1" applyAlignment="1">
      <alignment vertical="center"/>
    </xf>
    <xf numFmtId="0" fontId="2" fillId="0" borderId="71" xfId="24" applyBorder="1" applyAlignment="1">
      <alignment vertical="center"/>
    </xf>
    <xf numFmtId="0" fontId="2" fillId="0" borderId="70" xfId="24" applyBorder="1" applyAlignment="1">
      <alignment vertical="center"/>
    </xf>
    <xf numFmtId="0" fontId="2" fillId="0" borderId="68" xfId="24" applyBorder="1" applyAlignment="1">
      <alignment vertical="center"/>
    </xf>
    <xf numFmtId="0" fontId="2" fillId="0" borderId="49" xfId="24" applyBorder="1" applyAlignment="1">
      <alignment vertical="center"/>
    </xf>
    <xf numFmtId="0" fontId="16" fillId="0" borderId="37" xfId="24" applyFont="1" applyBorder="1" applyAlignment="1">
      <alignment vertical="center"/>
    </xf>
    <xf numFmtId="49" fontId="14" fillId="0" borderId="38" xfId="24" applyNumberFormat="1" applyFont="1" applyFill="1" applyBorder="1" applyAlignment="1">
      <alignment horizontal="center" vertical="center"/>
    </xf>
    <xf numFmtId="165" fontId="14" fillId="0" borderId="35" xfId="24" applyNumberFormat="1" applyFont="1" applyBorder="1" applyAlignment="1">
      <alignment horizontal="center" vertical="center"/>
    </xf>
    <xf numFmtId="0" fontId="17" fillId="0" borderId="40" xfId="24" applyFont="1" applyFill="1" applyBorder="1" applyAlignment="1">
      <alignment horizontal="center" vertical="center"/>
    </xf>
    <xf numFmtId="2" fontId="17" fillId="0" borderId="40" xfId="24" applyNumberFormat="1" applyFont="1" applyFill="1" applyBorder="1" applyAlignment="1">
      <alignment horizontal="center" vertical="center"/>
    </xf>
    <xf numFmtId="2" fontId="17" fillId="0" borderId="23" xfId="24" applyNumberFormat="1" applyFont="1" applyFill="1" applyBorder="1" applyAlignment="1">
      <alignment horizontal="center" vertical="center"/>
    </xf>
    <xf numFmtId="0" fontId="16" fillId="4" borderId="6" xfId="24" applyFont="1" applyFill="1" applyBorder="1" applyAlignment="1">
      <alignment horizontal="center" vertical="center"/>
    </xf>
    <xf numFmtId="0" fontId="16" fillId="4" borderId="16" xfId="24" applyFont="1" applyFill="1" applyBorder="1" applyAlignment="1">
      <alignment horizontal="center" vertical="center"/>
    </xf>
    <xf numFmtId="0" fontId="2" fillId="4" borderId="5" xfId="24" applyFont="1" applyFill="1" applyBorder="1" applyAlignment="1">
      <alignment vertical="center"/>
    </xf>
    <xf numFmtId="0" fontId="16" fillId="0" borderId="25" xfId="24" applyFont="1" applyBorder="1" applyAlignment="1">
      <alignment vertical="center"/>
    </xf>
    <xf numFmtId="49" fontId="14" fillId="0" borderId="26" xfId="24" applyNumberFormat="1" applyFont="1" applyFill="1" applyBorder="1" applyAlignment="1">
      <alignment horizontal="center" vertical="center"/>
    </xf>
    <xf numFmtId="165" fontId="14" fillId="0" borderId="28" xfId="24" applyNumberFormat="1" applyFont="1" applyBorder="1" applyAlignment="1">
      <alignment horizontal="center" vertical="center"/>
    </xf>
    <xf numFmtId="0" fontId="17" fillId="0" borderId="33" xfId="24" applyFont="1" applyFill="1" applyBorder="1" applyAlignment="1">
      <alignment horizontal="center" vertical="center"/>
    </xf>
    <xf numFmtId="2" fontId="17" fillId="0" borderId="33" xfId="24" applyNumberFormat="1" applyFont="1" applyFill="1" applyBorder="1" applyAlignment="1">
      <alignment horizontal="center" vertical="center"/>
    </xf>
    <xf numFmtId="2" fontId="17" fillId="0" borderId="29" xfId="24" applyNumberFormat="1" applyFont="1" applyFill="1" applyBorder="1" applyAlignment="1">
      <alignment horizontal="center" vertical="center"/>
    </xf>
    <xf numFmtId="0" fontId="16" fillId="4" borderId="33" xfId="24" applyFont="1" applyFill="1" applyBorder="1" applyAlignment="1">
      <alignment horizontal="center" vertical="center"/>
    </xf>
    <xf numFmtId="0" fontId="16" fillId="4" borderId="28" xfId="24" applyFont="1" applyFill="1" applyBorder="1" applyAlignment="1">
      <alignment horizontal="center" vertical="center"/>
    </xf>
    <xf numFmtId="0" fontId="2" fillId="4" borderId="27" xfId="24" applyFont="1" applyFill="1" applyBorder="1" applyAlignment="1">
      <alignment vertical="center"/>
    </xf>
    <xf numFmtId="0" fontId="16" fillId="0" borderId="15" xfId="24" applyFont="1" applyFill="1" applyBorder="1" applyAlignment="1">
      <alignment vertical="center"/>
    </xf>
    <xf numFmtId="0" fontId="17" fillId="0" borderId="2" xfId="24" applyFont="1" applyFill="1" applyBorder="1" applyAlignment="1">
      <alignment horizontal="center" vertical="center"/>
    </xf>
    <xf numFmtId="0" fontId="16" fillId="3" borderId="52" xfId="24" applyFont="1" applyFill="1" applyBorder="1" applyAlignment="1">
      <alignment vertical="center"/>
    </xf>
    <xf numFmtId="0" fontId="14" fillId="3" borderId="68" xfId="24" applyFont="1" applyFill="1" applyBorder="1" applyAlignment="1">
      <alignment horizontal="center" vertical="center"/>
    </xf>
    <xf numFmtId="0" fontId="14" fillId="3" borderId="69" xfId="24" applyFont="1" applyFill="1" applyBorder="1" applyAlignment="1">
      <alignment horizontal="center" vertical="center"/>
    </xf>
    <xf numFmtId="0" fontId="16" fillId="0" borderId="37" xfId="24" applyFont="1" applyFill="1" applyBorder="1" applyAlignment="1">
      <alignment vertical="center"/>
    </xf>
    <xf numFmtId="0" fontId="17" fillId="0" borderId="39" xfId="24" applyFont="1" applyFill="1" applyBorder="1" applyAlignment="1">
      <alignment horizontal="center" vertical="center"/>
    </xf>
    <xf numFmtId="0" fontId="17" fillId="0" borderId="34" xfId="24" applyFont="1" applyFill="1" applyBorder="1" applyAlignment="1">
      <alignment horizontal="center" vertical="center"/>
    </xf>
    <xf numFmtId="2" fontId="17" fillId="0" borderId="34" xfId="24" applyNumberFormat="1" applyFont="1" applyFill="1" applyBorder="1" applyAlignment="1">
      <alignment horizontal="center" vertical="center"/>
    </xf>
    <xf numFmtId="0" fontId="16" fillId="6" borderId="6" xfId="24" applyFont="1" applyFill="1" applyBorder="1" applyAlignment="1">
      <alignment horizontal="center" vertical="center"/>
    </xf>
    <xf numFmtId="0" fontId="16" fillId="6" borderId="16" xfId="24" applyFont="1" applyFill="1" applyBorder="1" applyAlignment="1">
      <alignment horizontal="center" vertical="center"/>
    </xf>
    <xf numFmtId="0" fontId="2" fillId="6" borderId="16" xfId="24" applyFont="1" applyFill="1" applyBorder="1" applyAlignment="1">
      <alignment vertical="center"/>
    </xf>
    <xf numFmtId="0" fontId="16" fillId="0" borderId="25" xfId="24" applyFont="1" applyFill="1" applyBorder="1" applyAlignment="1">
      <alignment vertical="center"/>
    </xf>
    <xf numFmtId="165" fontId="17" fillId="0" borderId="29" xfId="24" applyNumberFormat="1" applyFont="1" applyFill="1" applyBorder="1" applyAlignment="1">
      <alignment horizontal="center" vertical="center"/>
    </xf>
    <xf numFmtId="0" fontId="31" fillId="6" borderId="13" xfId="24" applyFont="1" applyFill="1" applyBorder="1" applyAlignment="1">
      <alignment horizontal="center" vertical="center"/>
    </xf>
    <xf numFmtId="0" fontId="31" fillId="6" borderId="45" xfId="24" applyFont="1" applyFill="1" applyBorder="1" applyAlignment="1">
      <alignment horizontal="center" vertical="center"/>
    </xf>
    <xf numFmtId="0" fontId="2" fillId="6" borderId="45" xfId="24" applyFont="1" applyFill="1" applyBorder="1" applyAlignment="1">
      <alignment vertical="center"/>
    </xf>
    <xf numFmtId="165" fontId="17" fillId="0" borderId="2" xfId="24" applyNumberFormat="1" applyFont="1" applyFill="1" applyBorder="1" applyAlignment="1">
      <alignment horizontal="center" vertical="center"/>
    </xf>
    <xf numFmtId="0" fontId="16" fillId="0" borderId="34" xfId="24" applyFont="1" applyBorder="1" applyAlignment="1">
      <alignment horizontal="center" vertical="center"/>
    </xf>
    <xf numFmtId="0" fontId="16" fillId="0" borderId="22" xfId="24" applyFont="1" applyBorder="1" applyAlignment="1">
      <alignment horizontal="center" vertical="center"/>
    </xf>
    <xf numFmtId="0" fontId="2" fillId="0" borderId="22" xfId="24" applyFont="1" applyBorder="1" applyAlignment="1">
      <alignment horizontal="center" vertical="center"/>
    </xf>
    <xf numFmtId="0" fontId="16" fillId="0" borderId="18" xfId="24" applyFont="1" applyFill="1" applyBorder="1" applyAlignment="1">
      <alignment vertical="center"/>
    </xf>
    <xf numFmtId="49" fontId="14" fillId="0" borderId="20" xfId="24" applyNumberFormat="1" applyFont="1" applyFill="1" applyBorder="1" applyAlignment="1">
      <alignment horizontal="center" vertical="center"/>
    </xf>
    <xf numFmtId="165" fontId="17" fillId="0" borderId="23" xfId="24" applyNumberFormat="1" applyFont="1" applyFill="1" applyBorder="1" applyAlignment="1">
      <alignment horizontal="center" vertical="center"/>
    </xf>
    <xf numFmtId="0" fontId="16" fillId="0" borderId="33" xfId="24" applyFont="1" applyBorder="1" applyAlignment="1">
      <alignment horizontal="center" vertical="center"/>
    </xf>
    <xf numFmtId="0" fontId="16" fillId="0" borderId="28" xfId="24" applyFont="1" applyBorder="1" applyAlignment="1">
      <alignment horizontal="center" vertical="center"/>
    </xf>
    <xf numFmtId="0" fontId="2" fillId="0" borderId="28" xfId="24" applyFont="1" applyBorder="1" applyAlignment="1">
      <alignment horizontal="center" vertical="center"/>
    </xf>
    <xf numFmtId="0" fontId="25" fillId="0" borderId="0" xfId="24" applyFont="1" applyAlignment="1">
      <alignment vertical="center"/>
    </xf>
    <xf numFmtId="165" fontId="17" fillId="0" borderId="39" xfId="24" applyNumberFormat="1" applyFont="1" applyFill="1" applyBorder="1" applyAlignment="1">
      <alignment horizontal="center" vertical="center"/>
    </xf>
    <xf numFmtId="0" fontId="14" fillId="0" borderId="0" xfId="24" applyFont="1" applyAlignment="1">
      <alignment horizontal="center" vertical="center"/>
    </xf>
    <xf numFmtId="0" fontId="16" fillId="0" borderId="6" xfId="24" applyFont="1" applyFill="1" applyBorder="1" applyAlignment="1">
      <alignment vertical="center"/>
    </xf>
    <xf numFmtId="49" fontId="14" fillId="0" borderId="6" xfId="24" applyNumberFormat="1" applyFont="1" applyFill="1" applyBorder="1" applyAlignment="1">
      <alignment horizontal="center" vertical="center"/>
    </xf>
    <xf numFmtId="165" fontId="14" fillId="0" borderId="6" xfId="24" applyNumberFormat="1" applyFont="1" applyFill="1" applyBorder="1" applyAlignment="1">
      <alignment horizontal="center" vertical="center"/>
    </xf>
    <xf numFmtId="0" fontId="14" fillId="0" borderId="6" xfId="24" applyFont="1" applyFill="1" applyBorder="1" applyAlignment="1">
      <alignment horizontal="center" vertical="center"/>
    </xf>
    <xf numFmtId="2" fontId="14" fillId="0" borderId="6" xfId="24" applyNumberFormat="1" applyFont="1" applyFill="1" applyBorder="1" applyAlignment="1">
      <alignment horizontal="center" vertical="center"/>
    </xf>
    <xf numFmtId="0" fontId="14" fillId="0" borderId="0" xfId="24" applyFont="1"/>
    <xf numFmtId="0" fontId="2" fillId="0" borderId="0" xfId="24" applyBorder="1"/>
    <xf numFmtId="0" fontId="2" fillId="0" borderId="68" xfId="24" applyBorder="1"/>
    <xf numFmtId="0" fontId="2" fillId="0" borderId="49" xfId="24" applyBorder="1"/>
    <xf numFmtId="0" fontId="16" fillId="0" borderId="34" xfId="24" applyFont="1" applyFill="1" applyBorder="1" applyAlignment="1">
      <alignment vertical="center"/>
    </xf>
    <xf numFmtId="49" fontId="14" fillId="0" borderId="40" xfId="24" applyNumberFormat="1" applyFont="1" applyFill="1" applyBorder="1" applyAlignment="1">
      <alignment horizontal="center" vertical="center"/>
    </xf>
    <xf numFmtId="165" fontId="14" fillId="0" borderId="40" xfId="24" applyNumberFormat="1" applyFont="1" applyFill="1" applyBorder="1" applyAlignment="1">
      <alignment horizontal="center" vertical="center"/>
    </xf>
    <xf numFmtId="0" fontId="14" fillId="0" borderId="34" xfId="24" applyFont="1" applyFill="1" applyBorder="1" applyAlignment="1">
      <alignment horizontal="center" vertical="center"/>
    </xf>
    <xf numFmtId="2" fontId="14" fillId="0" borderId="34" xfId="24" applyNumberFormat="1" applyFont="1" applyFill="1" applyBorder="1" applyAlignment="1">
      <alignment horizontal="center" vertical="center"/>
    </xf>
    <xf numFmtId="0" fontId="2" fillId="0" borderId="33" xfId="24" applyBorder="1"/>
    <xf numFmtId="49" fontId="14" fillId="0" borderId="33" xfId="24" applyNumberFormat="1" applyFont="1" applyFill="1" applyBorder="1" applyAlignment="1">
      <alignment horizontal="center" vertical="center"/>
    </xf>
    <xf numFmtId="165" fontId="14" fillId="0" borderId="33" xfId="24" applyNumberFormat="1" applyFont="1" applyFill="1" applyBorder="1" applyAlignment="1">
      <alignment horizontal="center" vertical="center"/>
    </xf>
    <xf numFmtId="0" fontId="14" fillId="0" borderId="33" xfId="24" applyFont="1" applyFill="1" applyBorder="1" applyAlignment="1">
      <alignment horizontal="center" vertical="center"/>
    </xf>
    <xf numFmtId="2" fontId="14" fillId="0" borderId="33" xfId="24" applyNumberFormat="1" applyFont="1" applyFill="1" applyBorder="1" applyAlignment="1">
      <alignment horizontal="center" vertical="center"/>
    </xf>
    <xf numFmtId="165" fontId="14" fillId="0" borderId="34" xfId="24" applyNumberFormat="1" applyFont="1" applyFill="1" applyBorder="1" applyAlignment="1">
      <alignment horizontal="center" vertical="center"/>
    </xf>
    <xf numFmtId="0" fontId="16" fillId="0" borderId="42" xfId="24" applyFont="1" applyFill="1" applyBorder="1" applyAlignment="1">
      <alignment vertical="center"/>
    </xf>
    <xf numFmtId="49" fontId="14" fillId="0" borderId="11" xfId="24" applyNumberFormat="1" applyFont="1" applyFill="1" applyBorder="1" applyAlignment="1">
      <alignment horizontal="center" vertical="center"/>
    </xf>
    <xf numFmtId="165" fontId="14" fillId="0" borderId="13" xfId="24" applyNumberFormat="1" applyFont="1" applyFill="1" applyBorder="1" applyAlignment="1">
      <alignment horizontal="center" vertical="center"/>
    </xf>
    <xf numFmtId="0" fontId="14" fillId="0" borderId="13" xfId="24" applyFont="1" applyFill="1" applyBorder="1" applyAlignment="1">
      <alignment horizontal="center" vertical="center"/>
    </xf>
    <xf numFmtId="2" fontId="14" fillId="0" borderId="13" xfId="24" applyNumberFormat="1" applyFont="1" applyFill="1" applyBorder="1" applyAlignment="1">
      <alignment horizontal="center" vertical="center"/>
    </xf>
    <xf numFmtId="0" fontId="17" fillId="0" borderId="13" xfId="24" applyFont="1" applyFill="1" applyBorder="1" applyAlignment="1">
      <alignment horizontal="center" vertical="center"/>
    </xf>
    <xf numFmtId="0" fontId="14" fillId="0" borderId="6" xfId="24" applyFont="1" applyBorder="1" applyAlignment="1">
      <alignment horizontal="center" vertical="center"/>
    </xf>
    <xf numFmtId="0" fontId="14" fillId="0" borderId="16" xfId="24" applyFont="1" applyBorder="1" applyAlignment="1">
      <alignment horizontal="center" vertical="center"/>
    </xf>
    <xf numFmtId="0" fontId="16" fillId="0" borderId="18" xfId="24" applyFont="1" applyBorder="1" applyAlignment="1">
      <alignment vertical="center"/>
    </xf>
    <xf numFmtId="165" fontId="14" fillId="0" borderId="22" xfId="24" applyNumberFormat="1" applyFont="1" applyBorder="1" applyAlignment="1">
      <alignment horizontal="center" vertical="center"/>
    </xf>
    <xf numFmtId="0" fontId="14" fillId="0" borderId="34" xfId="24" applyFont="1" applyBorder="1" applyAlignment="1">
      <alignment horizontal="center" vertical="center"/>
    </xf>
    <xf numFmtId="0" fontId="14" fillId="0" borderId="22" xfId="24" applyFont="1" applyBorder="1" applyAlignment="1">
      <alignment horizontal="center" vertical="center"/>
    </xf>
    <xf numFmtId="0" fontId="14" fillId="0" borderId="33" xfId="24" applyFont="1" applyBorder="1" applyAlignment="1">
      <alignment horizontal="center" vertical="center"/>
    </xf>
    <xf numFmtId="0" fontId="14" fillId="0" borderId="28" xfId="24" applyFont="1" applyBorder="1" applyAlignment="1">
      <alignment horizontal="center" vertical="center"/>
    </xf>
    <xf numFmtId="0" fontId="2" fillId="3" borderId="57" xfId="24" applyFill="1" applyBorder="1" applyAlignment="1">
      <alignment vertical="center"/>
    </xf>
    <xf numFmtId="0" fontId="2" fillId="3" borderId="52" xfId="24" applyFill="1" applyBorder="1" applyAlignment="1">
      <alignment vertical="center"/>
    </xf>
    <xf numFmtId="0" fontId="2" fillId="3" borderId="52" xfId="24" applyFill="1" applyBorder="1"/>
    <xf numFmtId="0" fontId="2" fillId="3" borderId="42" xfId="24" applyFill="1" applyBorder="1" applyAlignment="1">
      <alignment vertical="center"/>
    </xf>
    <xf numFmtId="0" fontId="1" fillId="0" borderId="68" xfId="24" applyFont="1" applyBorder="1" applyAlignment="1"/>
    <xf numFmtId="0" fontId="34" fillId="0" borderId="0" xfId="24" applyFont="1" applyBorder="1" applyAlignment="1">
      <alignment wrapText="1"/>
    </xf>
    <xf numFmtId="21" fontId="0" fillId="0" borderId="0" xfId="0" applyNumberFormat="1"/>
    <xf numFmtId="47" fontId="0" fillId="0" borderId="0" xfId="0" applyNumberFormat="1"/>
    <xf numFmtId="166" fontId="22" fillId="0" borderId="21" xfId="1" applyNumberFormat="1" applyFont="1" applyBorder="1" applyAlignment="1">
      <alignment horizontal="center" vertical="center" wrapText="1"/>
    </xf>
    <xf numFmtId="0" fontId="9" fillId="0" borderId="0" xfId="1" applyFont="1" applyAlignment="1">
      <alignment horizontal="center"/>
    </xf>
    <xf numFmtId="0" fontId="10" fillId="0" borderId="0" xfId="1" applyFont="1" applyAlignment="1">
      <alignment horizontal="center"/>
    </xf>
    <xf numFmtId="0" fontId="8" fillId="0" borderId="1" xfId="1" applyBorder="1" applyAlignment="1">
      <alignment horizontal="center" vertical="center" wrapText="1"/>
    </xf>
    <xf numFmtId="0" fontId="8" fillId="0" borderId="8" xfId="1" applyBorder="1" applyAlignment="1">
      <alignment horizontal="center" vertical="center" wrapText="1"/>
    </xf>
    <xf numFmtId="0" fontId="8" fillId="0" borderId="2" xfId="1" applyBorder="1" applyAlignment="1">
      <alignment horizontal="center" vertical="center"/>
    </xf>
    <xf numFmtId="0" fontId="8" fillId="0" borderId="9" xfId="1" applyBorder="1" applyAlignment="1">
      <alignment horizontal="center" vertical="center"/>
    </xf>
    <xf numFmtId="0" fontId="8" fillId="0" borderId="3" xfId="1" applyBorder="1" applyAlignment="1">
      <alignment horizontal="center" vertical="center" wrapText="1"/>
    </xf>
    <xf numFmtId="0" fontId="8" fillId="0" borderId="10" xfId="1" applyBorder="1" applyAlignment="1">
      <alignment horizontal="center" vertical="center" wrapText="1"/>
    </xf>
    <xf numFmtId="0" fontId="8" fillId="0" borderId="14" xfId="1" applyBorder="1" applyAlignment="1">
      <alignment horizontal="center" vertical="center"/>
    </xf>
    <xf numFmtId="0" fontId="8" fillId="0" borderId="51" xfId="1" applyBorder="1" applyAlignment="1">
      <alignment horizontal="center" vertical="center"/>
    </xf>
    <xf numFmtId="0" fontId="8" fillId="0" borderId="6" xfId="1" applyBorder="1" applyAlignment="1">
      <alignment horizontal="center" vertical="center"/>
    </xf>
    <xf numFmtId="0" fontId="8" fillId="0" borderId="7" xfId="1" applyBorder="1" applyAlignment="1">
      <alignment horizontal="center" vertical="center"/>
    </xf>
    <xf numFmtId="0" fontId="8" fillId="0" borderId="4" xfId="1" applyBorder="1" applyAlignment="1">
      <alignment horizontal="center" vertical="center"/>
    </xf>
    <xf numFmtId="0" fontId="8" fillId="0" borderId="5" xfId="1" applyBorder="1" applyAlignment="1">
      <alignment horizontal="center" vertical="center"/>
    </xf>
    <xf numFmtId="0" fontId="2" fillId="0" borderId="46" xfId="24" applyFont="1" applyBorder="1" applyAlignment="1">
      <alignment horizontal="center"/>
    </xf>
    <xf numFmtId="0" fontId="2" fillId="0" borderId="7" xfId="24" applyFont="1" applyBorder="1" applyAlignment="1">
      <alignment horizontal="center"/>
    </xf>
    <xf numFmtId="0" fontId="2" fillId="0" borderId="47" xfId="24" applyFont="1" applyBorder="1" applyAlignment="1">
      <alignment horizontal="center"/>
    </xf>
    <xf numFmtId="0" fontId="13" fillId="0" borderId="1" xfId="24" applyFont="1" applyFill="1" applyBorder="1" applyAlignment="1">
      <alignment horizontal="center" vertical="center" wrapText="1"/>
    </xf>
    <xf numFmtId="0" fontId="13" fillId="0" borderId="32" xfId="24" applyFont="1" applyFill="1" applyBorder="1" applyAlignment="1">
      <alignment horizontal="center" vertical="center" wrapText="1"/>
    </xf>
    <xf numFmtId="0" fontId="13" fillId="0" borderId="5" xfId="24" applyFont="1" applyFill="1" applyBorder="1" applyAlignment="1">
      <alignment horizontal="center" vertical="center"/>
    </xf>
    <xf numFmtId="0" fontId="13" fillId="0" borderId="12" xfId="24" applyFont="1" applyFill="1" applyBorder="1" applyAlignment="1">
      <alignment horizontal="center" vertical="center"/>
    </xf>
    <xf numFmtId="0" fontId="9" fillId="0" borderId="15" xfId="24" applyFont="1" applyBorder="1" applyAlignment="1">
      <alignment horizontal="center" vertical="center" wrapText="1"/>
    </xf>
    <xf numFmtId="0" fontId="9" fillId="0" borderId="42" xfId="24" applyFont="1" applyBorder="1" applyAlignment="1">
      <alignment horizontal="center" vertical="center" wrapText="1"/>
    </xf>
    <xf numFmtId="0" fontId="9" fillId="0" borderId="6" xfId="24" applyFont="1" applyBorder="1" applyAlignment="1">
      <alignment horizontal="center" vertical="center" wrapText="1"/>
    </xf>
    <xf numFmtId="0" fontId="9" fillId="0" borderId="13" xfId="24" applyFont="1" applyBorder="1" applyAlignment="1">
      <alignment horizontal="center" vertical="center" wrapText="1"/>
    </xf>
    <xf numFmtId="0" fontId="9" fillId="0" borderId="2" xfId="24" applyFont="1" applyBorder="1" applyAlignment="1">
      <alignment horizontal="center" vertical="center" wrapText="1"/>
    </xf>
    <xf numFmtId="0" fontId="9" fillId="0" borderId="9" xfId="24" applyFont="1" applyBorder="1" applyAlignment="1">
      <alignment horizontal="center" vertical="center" wrapText="1"/>
    </xf>
    <xf numFmtId="0" fontId="9" fillId="0" borderId="4" xfId="24" applyFont="1" applyBorder="1" applyAlignment="1">
      <alignment horizontal="center" vertical="center" wrapText="1"/>
    </xf>
    <xf numFmtId="0" fontId="9" fillId="0" borderId="16" xfId="24" applyFont="1" applyBorder="1" applyAlignment="1">
      <alignment horizontal="center" vertical="center" wrapText="1"/>
    </xf>
    <xf numFmtId="0" fontId="9" fillId="0" borderId="5" xfId="24" applyFont="1" applyBorder="1" applyAlignment="1">
      <alignment horizontal="center" vertical="center" wrapText="1"/>
    </xf>
    <xf numFmtId="0" fontId="2" fillId="0" borderId="71" xfId="24" applyFont="1" applyBorder="1" applyAlignment="1">
      <alignment horizontal="center"/>
    </xf>
    <xf numFmtId="0" fontId="2" fillId="0" borderId="71" xfId="24" applyBorder="1" applyAlignment="1">
      <alignment horizontal="center"/>
    </xf>
    <xf numFmtId="0" fontId="32" fillId="0" borderId="39" xfId="24" applyFont="1" applyBorder="1" applyAlignment="1">
      <alignment horizontal="center"/>
    </xf>
    <xf numFmtId="0" fontId="32" fillId="0" borderId="67" xfId="24" applyFont="1" applyBorder="1" applyAlignment="1">
      <alignment horizontal="center"/>
    </xf>
    <xf numFmtId="0" fontId="17" fillId="0" borderId="3" xfId="24" applyFont="1" applyFill="1" applyBorder="1" applyAlignment="1">
      <alignment horizontal="center" vertical="center"/>
    </xf>
    <xf numFmtId="0" fontId="17" fillId="0" borderId="10" xfId="24" applyFont="1" applyFill="1" applyBorder="1" applyAlignment="1">
      <alignment horizontal="center" vertical="center"/>
    </xf>
    <xf numFmtId="0" fontId="17" fillId="0" borderId="56" xfId="24" applyFont="1" applyFill="1" applyBorder="1" applyAlignment="1">
      <alignment horizontal="center" vertical="center"/>
    </xf>
    <xf numFmtId="164" fontId="14" fillId="0" borderId="15" xfId="24" applyNumberFormat="1" applyFont="1" applyBorder="1" applyAlignment="1">
      <alignment horizontal="center" vertical="center"/>
    </xf>
    <xf numFmtId="164" fontId="14" fillId="0" borderId="37" xfId="24" applyNumberFormat="1" applyFont="1" applyBorder="1" applyAlignment="1">
      <alignment horizontal="center" vertical="center"/>
    </xf>
    <xf numFmtId="164" fontId="14" fillId="0" borderId="25" xfId="24" applyNumberFormat="1" applyFont="1" applyBorder="1" applyAlignment="1">
      <alignment horizontal="center" vertical="center"/>
    </xf>
    <xf numFmtId="0" fontId="14" fillId="0" borderId="7" xfId="24" applyFont="1" applyBorder="1" applyAlignment="1">
      <alignment horizontal="center" vertical="center"/>
    </xf>
    <xf numFmtId="0" fontId="14" fillId="0" borderId="67" xfId="24" applyFont="1" applyBorder="1" applyAlignment="1">
      <alignment horizontal="center" vertical="center"/>
    </xf>
    <xf numFmtId="0" fontId="14" fillId="0" borderId="63" xfId="24" applyFont="1" applyBorder="1" applyAlignment="1">
      <alignment horizontal="center" vertical="center"/>
    </xf>
    <xf numFmtId="0" fontId="30" fillId="0" borderId="0" xfId="24" applyFont="1" applyAlignment="1">
      <alignment horizontal="center" vertical="center" wrapText="1"/>
    </xf>
    <xf numFmtId="0" fontId="11" fillId="0" borderId="0" xfId="24" applyFont="1" applyBorder="1" applyAlignment="1">
      <alignment horizontal="center"/>
    </xf>
    <xf numFmtId="0" fontId="16" fillId="4" borderId="15" xfId="24" applyFont="1" applyFill="1" applyBorder="1" applyAlignment="1">
      <alignment horizontal="center" vertical="center" textRotation="90"/>
    </xf>
    <xf numFmtId="0" fontId="16" fillId="4" borderId="25" xfId="24" applyFont="1" applyFill="1" applyBorder="1" applyAlignment="1">
      <alignment horizontal="center" vertical="center" textRotation="90"/>
    </xf>
    <xf numFmtId="0" fontId="33" fillId="6" borderId="61" xfId="24" applyFont="1" applyFill="1" applyBorder="1" applyAlignment="1">
      <alignment horizontal="center" vertical="center" wrapText="1"/>
    </xf>
    <xf numFmtId="0" fontId="33" fillId="6" borderId="48" xfId="24" applyFont="1" applyFill="1" applyBorder="1" applyAlignment="1">
      <alignment horizontal="center" vertical="center" wrapText="1"/>
    </xf>
    <xf numFmtId="0" fontId="33" fillId="6" borderId="70" xfId="24" applyFont="1" applyFill="1" applyBorder="1" applyAlignment="1">
      <alignment horizontal="center" vertical="center" wrapText="1"/>
    </xf>
    <xf numFmtId="0" fontId="33" fillId="6" borderId="49" xfId="24" applyFont="1" applyFill="1" applyBorder="1" applyAlignment="1">
      <alignment horizontal="center" vertical="center" wrapText="1"/>
    </xf>
    <xf numFmtId="0" fontId="15" fillId="0" borderId="15" xfId="24" applyFont="1" applyFill="1" applyBorder="1" applyAlignment="1">
      <alignment horizontal="center" vertical="center"/>
    </xf>
    <xf numFmtId="0" fontId="15" fillId="0" borderId="18" xfId="24" applyFont="1" applyFill="1" applyBorder="1" applyAlignment="1">
      <alignment horizontal="center" vertical="center"/>
    </xf>
    <xf numFmtId="0" fontId="15" fillId="0" borderId="25" xfId="24" applyFont="1" applyFill="1" applyBorder="1" applyAlignment="1">
      <alignment horizontal="center" vertical="center"/>
    </xf>
    <xf numFmtId="0" fontId="15" fillId="0" borderId="14" xfId="24" applyFont="1" applyFill="1" applyBorder="1" applyAlignment="1">
      <alignment horizontal="center" vertical="center"/>
    </xf>
    <xf numFmtId="0" fontId="15" fillId="0" borderId="17" xfId="24" applyFont="1" applyFill="1" applyBorder="1" applyAlignment="1">
      <alignment horizontal="center" vertical="center"/>
    </xf>
    <xf numFmtId="0" fontId="15" fillId="0" borderId="24" xfId="24" applyFont="1" applyFill="1" applyBorder="1" applyAlignment="1">
      <alignment horizontal="center" vertical="center"/>
    </xf>
    <xf numFmtId="0" fontId="33" fillId="0" borderId="22" xfId="24" applyFont="1" applyBorder="1" applyAlignment="1">
      <alignment horizontal="center" vertical="center" wrapText="1"/>
    </xf>
    <xf numFmtId="0" fontId="33" fillId="0" borderId="21" xfId="24" applyFont="1" applyBorder="1" applyAlignment="1">
      <alignment horizontal="center" vertical="center" wrapText="1"/>
    </xf>
    <xf numFmtId="0" fontId="33" fillId="0" borderId="28" xfId="24" applyFont="1" applyBorder="1" applyAlignment="1">
      <alignment horizontal="center" vertical="center" wrapText="1"/>
    </xf>
    <xf numFmtId="0" fontId="33" fillId="0" borderId="27" xfId="24" applyFont="1" applyBorder="1" applyAlignment="1">
      <alignment horizontal="center" vertical="center" wrapText="1"/>
    </xf>
    <xf numFmtId="0" fontId="15" fillId="0" borderId="37" xfId="24" applyFont="1" applyFill="1" applyBorder="1" applyAlignment="1">
      <alignment horizontal="center" vertical="center"/>
    </xf>
    <xf numFmtId="0" fontId="15" fillId="0" borderId="36" xfId="24" applyFont="1" applyFill="1" applyBorder="1" applyAlignment="1">
      <alignment horizontal="center" vertical="center"/>
    </xf>
    <xf numFmtId="0" fontId="14" fillId="0" borderId="46" xfId="24" applyFont="1" applyBorder="1" applyAlignment="1">
      <alignment horizontal="center" vertical="center"/>
    </xf>
    <xf numFmtId="0" fontId="14" fillId="0" borderId="43" xfId="24" applyFont="1" applyBorder="1" applyAlignment="1">
      <alignment horizontal="center" vertical="center"/>
    </xf>
    <xf numFmtId="0" fontId="14" fillId="0" borderId="30" xfId="24" applyFont="1" applyBorder="1" applyAlignment="1">
      <alignment horizontal="center" vertical="center"/>
    </xf>
    <xf numFmtId="0" fontId="31" fillId="6" borderId="57" xfId="24" applyFont="1" applyFill="1" applyBorder="1" applyAlignment="1">
      <alignment horizontal="center" vertical="center" textRotation="90"/>
    </xf>
    <xf numFmtId="0" fontId="31" fillId="6" borderId="52" xfId="24" applyFont="1" applyFill="1" applyBorder="1" applyAlignment="1">
      <alignment horizontal="center" vertical="center" textRotation="90"/>
    </xf>
    <xf numFmtId="0" fontId="31" fillId="6" borderId="58" xfId="24" applyFont="1" applyFill="1" applyBorder="1" applyAlignment="1">
      <alignment horizontal="center" vertical="center" textRotation="90"/>
    </xf>
    <xf numFmtId="0" fontId="15" fillId="0" borderId="41" xfId="24" applyFont="1" applyFill="1" applyBorder="1" applyAlignment="1">
      <alignment horizontal="center" vertical="center"/>
    </xf>
    <xf numFmtId="0" fontId="15" fillId="0" borderId="14" xfId="24" applyFont="1" applyBorder="1" applyAlignment="1">
      <alignment horizontal="center" vertical="center"/>
    </xf>
    <xf numFmtId="0" fontId="15" fillId="0" borderId="36" xfId="24" applyFont="1" applyBorder="1" applyAlignment="1">
      <alignment horizontal="center" vertical="center"/>
    </xf>
    <xf numFmtId="0" fontId="15" fillId="0" borderId="24" xfId="24" applyFont="1" applyBorder="1" applyAlignment="1">
      <alignment horizontal="center" vertical="center"/>
    </xf>
    <xf numFmtId="0" fontId="14" fillId="0" borderId="51" xfId="24" applyFont="1" applyBorder="1" applyAlignment="1">
      <alignment horizontal="center" vertical="center"/>
    </xf>
    <xf numFmtId="0" fontId="14" fillId="0" borderId="53" xfId="24" applyFont="1" applyBorder="1" applyAlignment="1">
      <alignment horizontal="center" vertical="center"/>
    </xf>
    <xf numFmtId="0" fontId="14" fillId="0" borderId="55" xfId="24" applyFont="1" applyBorder="1" applyAlignment="1">
      <alignment horizontal="center" vertical="center"/>
    </xf>
    <xf numFmtId="0" fontId="14" fillId="0" borderId="3" xfId="24" applyFont="1" applyFill="1" applyBorder="1" applyAlignment="1">
      <alignment horizontal="center" vertical="center"/>
    </xf>
    <xf numFmtId="0" fontId="14" fillId="0" borderId="10" xfId="24" applyFont="1" applyFill="1" applyBorder="1" applyAlignment="1">
      <alignment horizontal="center" vertical="center"/>
    </xf>
    <xf numFmtId="0" fontId="14" fillId="0" borderId="56" xfId="24" applyFont="1" applyFill="1" applyBorder="1" applyAlignment="1">
      <alignment horizontal="center" vertical="center"/>
    </xf>
    <xf numFmtId="0" fontId="15" fillId="0" borderId="15" xfId="24" applyFont="1" applyBorder="1" applyAlignment="1">
      <alignment horizontal="center" vertical="center"/>
    </xf>
    <xf numFmtId="0" fontId="15" fillId="0" borderId="18" xfId="24" applyFont="1" applyBorder="1" applyAlignment="1">
      <alignment horizontal="center" vertical="center"/>
    </xf>
    <xf numFmtId="0" fontId="15" fillId="0" borderId="25" xfId="24" applyFont="1" applyBorder="1" applyAlignment="1">
      <alignment horizontal="center" vertical="center"/>
    </xf>
    <xf numFmtId="0" fontId="14" fillId="0" borderId="3" xfId="24" applyFont="1" applyBorder="1" applyAlignment="1">
      <alignment horizontal="center" vertical="center"/>
    </xf>
    <xf numFmtId="0" fontId="14" fillId="0" borderId="10" xfId="24" applyFont="1" applyBorder="1" applyAlignment="1">
      <alignment horizontal="center" vertical="center"/>
    </xf>
    <xf numFmtId="0" fontId="14" fillId="0" borderId="56" xfId="24" applyFont="1" applyBorder="1" applyAlignment="1">
      <alignment horizontal="center" vertical="center"/>
    </xf>
    <xf numFmtId="0" fontId="14" fillId="0" borderId="54" xfId="24" applyFont="1" applyBorder="1" applyAlignment="1">
      <alignment horizontal="center" vertical="center"/>
    </xf>
    <xf numFmtId="0" fontId="12" fillId="0" borderId="0" xfId="1" applyFont="1" applyAlignment="1">
      <alignment horizontal="center"/>
    </xf>
    <xf numFmtId="0" fontId="10" fillId="3" borderId="64" xfId="1" applyFont="1" applyFill="1" applyBorder="1" applyAlignment="1">
      <alignment horizontal="center"/>
    </xf>
    <xf numFmtId="0" fontId="10" fillId="3" borderId="65" xfId="1" applyFont="1" applyFill="1" applyBorder="1" applyAlignment="1">
      <alignment horizontal="center"/>
    </xf>
    <xf numFmtId="0" fontId="10" fillId="3" borderId="66" xfId="1" applyFont="1" applyFill="1" applyBorder="1" applyAlignment="1">
      <alignment horizontal="center"/>
    </xf>
    <xf numFmtId="0" fontId="18" fillId="0" borderId="14" xfId="1" applyFont="1" applyBorder="1" applyAlignment="1">
      <alignment horizontal="center" vertical="center" wrapText="1"/>
    </xf>
    <xf numFmtId="0" fontId="18" fillId="0" borderId="24" xfId="1" applyFont="1" applyBorder="1" applyAlignment="1">
      <alignment horizontal="center" vertical="center" wrapText="1"/>
    </xf>
    <xf numFmtId="0" fontId="18" fillId="0" borderId="15" xfId="1" applyFont="1" applyBorder="1" applyAlignment="1">
      <alignment horizontal="center" vertical="center"/>
    </xf>
    <xf numFmtId="0" fontId="18" fillId="0" borderId="25" xfId="1" applyFont="1" applyBorder="1" applyAlignment="1">
      <alignment horizontal="center" vertical="center"/>
    </xf>
    <xf numFmtId="0" fontId="18" fillId="0" borderId="59" xfId="1" applyFont="1" applyBorder="1" applyAlignment="1">
      <alignment horizontal="center" vertical="center"/>
    </xf>
    <xf numFmtId="0" fontId="18" fillId="0" borderId="60" xfId="1" applyFont="1" applyBorder="1" applyAlignment="1">
      <alignment horizontal="center" vertical="center"/>
    </xf>
    <xf numFmtId="0" fontId="18" fillId="0" borderId="16" xfId="1" applyFont="1" applyBorder="1" applyAlignment="1">
      <alignment horizontal="center" vertical="center"/>
    </xf>
    <xf numFmtId="0" fontId="18" fillId="0" borderId="28" xfId="1" applyFont="1" applyBorder="1" applyAlignment="1">
      <alignment horizontal="center" vertical="center"/>
    </xf>
    <xf numFmtId="2" fontId="18" fillId="0" borderId="61" xfId="1" applyNumberFormat="1" applyFont="1" applyBorder="1" applyAlignment="1">
      <alignment horizontal="center" vertical="center" wrapText="1"/>
    </xf>
    <xf numFmtId="2" fontId="18" fillId="0" borderId="62" xfId="1" applyNumberFormat="1" applyFont="1" applyBorder="1" applyAlignment="1">
      <alignment horizontal="center" vertical="center" wrapText="1"/>
    </xf>
    <xf numFmtId="0" fontId="18" fillId="0" borderId="14" xfId="1" applyFont="1" applyBorder="1" applyAlignment="1">
      <alignment horizontal="center" vertical="center"/>
    </xf>
    <xf numFmtId="0" fontId="18" fillId="0" borderId="7" xfId="1" applyFont="1" applyBorder="1" applyAlignment="1">
      <alignment horizontal="center" vertical="center"/>
    </xf>
    <xf numFmtId="0" fontId="18" fillId="0" borderId="51" xfId="1" applyFont="1" applyBorder="1" applyAlignment="1">
      <alignment horizontal="center" vertical="center"/>
    </xf>
    <xf numFmtId="0" fontId="18" fillId="0" borderId="47" xfId="1" applyFont="1" applyBorder="1" applyAlignment="1">
      <alignment horizontal="center" vertical="center" wrapText="1"/>
    </xf>
    <xf numFmtId="0" fontId="18" fillId="0" borderId="31" xfId="1" applyFont="1" applyBorder="1" applyAlignment="1">
      <alignment horizontal="center" vertical="center" wrapText="1"/>
    </xf>
    <xf numFmtId="0" fontId="18" fillId="0" borderId="4" xfId="1" applyFont="1" applyBorder="1" applyAlignment="1">
      <alignment horizontal="center" vertical="center" wrapText="1"/>
    </xf>
    <xf numFmtId="0" fontId="18" fillId="0" borderId="5" xfId="1" applyFont="1" applyBorder="1" applyAlignment="1">
      <alignment horizontal="center" vertical="center" wrapText="1"/>
    </xf>
    <xf numFmtId="164" fontId="21" fillId="0" borderId="33" xfId="1" applyNumberFormat="1" applyFont="1" applyFill="1" applyBorder="1" applyAlignment="1">
      <alignment horizontal="center" vertical="center"/>
    </xf>
    <xf numFmtId="2" fontId="21" fillId="0" borderId="11" xfId="1" applyNumberFormat="1" applyFont="1" applyFill="1" applyBorder="1" applyAlignment="1">
      <alignment horizontal="center" vertical="center"/>
    </xf>
    <xf numFmtId="2" fontId="36" fillId="3" borderId="72" xfId="1" applyNumberFormat="1" applyFont="1" applyFill="1" applyBorder="1" applyAlignment="1">
      <alignment horizontal="center" vertical="center"/>
    </xf>
    <xf numFmtId="2" fontId="36" fillId="0" borderId="72" xfId="1" applyNumberFormat="1" applyFont="1" applyFill="1" applyBorder="1" applyAlignment="1">
      <alignment horizontal="center" vertical="center"/>
    </xf>
    <xf numFmtId="0" fontId="8" fillId="0" borderId="11" xfId="1" applyFont="1" applyBorder="1" applyAlignment="1">
      <alignment horizontal="center" vertical="center" wrapText="1"/>
    </xf>
    <xf numFmtId="2" fontId="37" fillId="0" borderId="72" xfId="1" applyNumberFormat="1" applyFont="1" applyFill="1" applyBorder="1" applyAlignment="1">
      <alignment horizontal="center" vertical="center"/>
    </xf>
    <xf numFmtId="49" fontId="3" fillId="0" borderId="6" xfId="1" applyNumberFormat="1" applyFont="1" applyBorder="1" applyAlignment="1">
      <alignment horizontal="center" vertical="center" wrapText="1"/>
    </xf>
    <xf numFmtId="49" fontId="3" fillId="0" borderId="34" xfId="1" applyNumberFormat="1" applyFont="1" applyBorder="1" applyAlignment="1">
      <alignment horizontal="center" vertical="center" wrapText="1"/>
    </xf>
    <xf numFmtId="49" fontId="19" fillId="0" borderId="33" xfId="1" applyNumberFormat="1" applyFont="1" applyBorder="1" applyAlignment="1">
      <alignment horizontal="center" vertical="center" wrapText="1"/>
    </xf>
    <xf numFmtId="49" fontId="19" fillId="0" borderId="44" xfId="1" applyNumberFormat="1" applyFont="1" applyBorder="1" applyAlignment="1">
      <alignment horizontal="center" vertical="center" wrapText="1"/>
    </xf>
    <xf numFmtId="49" fontId="3" fillId="0" borderId="12" xfId="1" applyNumberFormat="1" applyFont="1" applyBorder="1" applyAlignment="1">
      <alignment horizontal="center" vertical="center" wrapText="1"/>
    </xf>
    <xf numFmtId="49" fontId="1" fillId="0" borderId="0" xfId="1" applyNumberFormat="1" applyFont="1" applyBorder="1" applyAlignment="1">
      <alignment vertical="center"/>
    </xf>
    <xf numFmtId="49" fontId="1" fillId="0" borderId="0" xfId="1" applyNumberFormat="1" applyFont="1" applyAlignment="1">
      <alignment vertical="center"/>
    </xf>
    <xf numFmtId="49" fontId="3" fillId="0" borderId="5" xfId="1" applyNumberFormat="1" applyFont="1" applyBorder="1" applyAlignment="1">
      <alignment horizontal="center" vertical="center" wrapText="1"/>
    </xf>
    <xf numFmtId="2" fontId="21" fillId="0" borderId="8" xfId="1" applyNumberFormat="1" applyFont="1" applyFill="1" applyBorder="1" applyAlignment="1">
      <alignment horizontal="center" vertical="center"/>
    </xf>
    <xf numFmtId="2" fontId="21" fillId="0" borderId="32" xfId="1" applyNumberFormat="1" applyFont="1" applyFill="1" applyBorder="1" applyAlignment="1">
      <alignment horizontal="center" vertical="center"/>
    </xf>
    <xf numFmtId="2" fontId="21" fillId="0" borderId="1" xfId="1" applyNumberFormat="1" applyFont="1" applyFill="1" applyBorder="1" applyAlignment="1">
      <alignment horizontal="center" vertical="center"/>
    </xf>
    <xf numFmtId="2" fontId="37" fillId="3" borderId="72" xfId="1" applyNumberFormat="1" applyFont="1" applyFill="1" applyBorder="1" applyAlignment="1">
      <alignment horizontal="center" vertical="center"/>
    </xf>
    <xf numFmtId="2" fontId="23" fillId="0" borderId="8" xfId="1" applyNumberFormat="1" applyFont="1" applyFill="1" applyBorder="1" applyAlignment="1">
      <alignment horizontal="center" vertical="center"/>
    </xf>
  </cellXfs>
  <cellStyles count="26">
    <cellStyle name="Followed Hyperlink" xfId="3" builtinId="9" hidden="1"/>
    <cellStyle name="Followed Hyperlink" xfId="5" builtinId="9" hidden="1"/>
    <cellStyle name="Followed Hyperlink" xfId="7" builtinId="9" hidden="1"/>
    <cellStyle name="Followed Hyperlink" xfId="9" builtinId="9" hidden="1"/>
    <cellStyle name="Followed Hyperlink" xfId="11" builtinId="9" hidden="1"/>
    <cellStyle name="Followed Hyperlink" xfId="13" builtinId="9" hidden="1"/>
    <cellStyle name="Followed Hyperlink" xfId="15" builtinId="9" hidden="1"/>
    <cellStyle name="Followed Hyperlink" xfId="17" builtinId="9" hidden="1"/>
    <cellStyle name="Followed Hyperlink" xfId="19" builtinId="9" hidden="1"/>
    <cellStyle name="Followed Hyperlink" xfId="21" builtinId="9" hidden="1"/>
    <cellStyle name="Followed Hyperlink" xfId="23" builtinId="9" hidden="1"/>
    <cellStyle name="Hyperlink" xfId="2" builtinId="8" hidden="1"/>
    <cellStyle name="Hyperlink" xfId="4" builtinId="8" hidden="1"/>
    <cellStyle name="Hyperlink" xfId="6" builtinId="8" hidden="1"/>
    <cellStyle name="Hyperlink" xfId="8" builtinId="8" hidden="1"/>
    <cellStyle name="Hyperlink" xfId="10" builtinId="8" hidden="1"/>
    <cellStyle name="Hyperlink" xfId="12" builtinId="8" hidden="1"/>
    <cellStyle name="Hyperlink" xfId="14" builtinId="8" hidden="1"/>
    <cellStyle name="Hyperlink" xfId="16" builtinId="8" hidden="1"/>
    <cellStyle name="Hyperlink" xfId="18" builtinId="8" hidden="1"/>
    <cellStyle name="Hyperlink" xfId="20" builtinId="8" hidden="1"/>
    <cellStyle name="Hyperlink" xfId="22" builtinId="8" hidden="1"/>
    <cellStyle name="Normal" xfId="0" builtinId="0"/>
    <cellStyle name="Normal 2" xfId="25"/>
    <cellStyle name="Обычный 2" xfId="1"/>
    <cellStyle name="Обычный 2 2" xfId="24"/>
  </cellStyles>
  <dxfs count="0"/>
  <tableStyles count="0" defaultTableStyle="TableStyleMedium2" defaultPivotStyle="PivotStyleMedium9"/>
  <colors>
    <mruColors>
      <color rgb="FFFF66CC"/>
      <color rgb="FF00FF00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401"/>
          <c:y val="1.7743976179560302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Kozaks!$C$18</c:f>
              <c:strCache>
                <c:ptCount val="1"/>
                <c:pt idx="0">
                  <c:v>Пикулин Паша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Kozaks!$B$19:$B$78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Kozaks!$C$19:$C$78</c:f>
              <c:numCache>
                <c:formatCode>0.00</c:formatCode>
                <c:ptCount val="60"/>
                <c:pt idx="0">
                  <c:v>48.03</c:v>
                </c:pt>
                <c:pt idx="1">
                  <c:v>42.48</c:v>
                </c:pt>
                <c:pt idx="2">
                  <c:v>43.27</c:v>
                </c:pt>
                <c:pt idx="3">
                  <c:v>42.41</c:v>
                </c:pt>
                <c:pt idx="4">
                  <c:v>42.08</c:v>
                </c:pt>
                <c:pt idx="5">
                  <c:v>42.4</c:v>
                </c:pt>
                <c:pt idx="6">
                  <c:v>42.2</c:v>
                </c:pt>
                <c:pt idx="7">
                  <c:v>41.93</c:v>
                </c:pt>
                <c:pt idx="8">
                  <c:v>41.93</c:v>
                </c:pt>
                <c:pt idx="9">
                  <c:v>42.01</c:v>
                </c:pt>
                <c:pt idx="10">
                  <c:v>42.06</c:v>
                </c:pt>
                <c:pt idx="11">
                  <c:v>41.99</c:v>
                </c:pt>
                <c:pt idx="12">
                  <c:v>42.03</c:v>
                </c:pt>
                <c:pt idx="13">
                  <c:v>41.85</c:v>
                </c:pt>
                <c:pt idx="14">
                  <c:v>41.99</c:v>
                </c:pt>
                <c:pt idx="15">
                  <c:v>42.14</c:v>
                </c:pt>
                <c:pt idx="16">
                  <c:v>42.03</c:v>
                </c:pt>
                <c:pt idx="17">
                  <c:v>42.12</c:v>
                </c:pt>
                <c:pt idx="18">
                  <c:v>42.08</c:v>
                </c:pt>
                <c:pt idx="19">
                  <c:v>42.11</c:v>
                </c:pt>
                <c:pt idx="20">
                  <c:v>42.16</c:v>
                </c:pt>
                <c:pt idx="21">
                  <c:v>42.12</c:v>
                </c:pt>
                <c:pt idx="22">
                  <c:v>41.96</c:v>
                </c:pt>
                <c:pt idx="23">
                  <c:v>41.96</c:v>
                </c:pt>
                <c:pt idx="24">
                  <c:v>42.15</c:v>
                </c:pt>
                <c:pt idx="25">
                  <c:v>42.13</c:v>
                </c:pt>
                <c:pt idx="26">
                  <c:v>41.96</c:v>
                </c:pt>
                <c:pt idx="27">
                  <c:v>41.95</c:v>
                </c:pt>
                <c:pt idx="28">
                  <c:v>42.11</c:v>
                </c:pt>
                <c:pt idx="29">
                  <c:v>41.99</c:v>
                </c:pt>
                <c:pt idx="30">
                  <c:v>41.91</c:v>
                </c:pt>
                <c:pt idx="31">
                  <c:v>42.48</c:v>
                </c:pt>
                <c:pt idx="32">
                  <c:v>42.11</c:v>
                </c:pt>
                <c:pt idx="33">
                  <c:v>42.16</c:v>
                </c:pt>
                <c:pt idx="34">
                  <c:v>42.15</c:v>
                </c:pt>
                <c:pt idx="35">
                  <c:v>42.18</c:v>
                </c:pt>
                <c:pt idx="36">
                  <c:v>42.12</c:v>
                </c:pt>
                <c:pt idx="37">
                  <c:v>42.17</c:v>
                </c:pt>
                <c:pt idx="38">
                  <c:v>42.21</c:v>
                </c:pt>
                <c:pt idx="39">
                  <c:v>42.11</c:v>
                </c:pt>
                <c:pt idx="40">
                  <c:v>42.36</c:v>
                </c:pt>
                <c:pt idx="41">
                  <c:v>42.41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Kozaks!$D$18</c:f>
              <c:strCache>
                <c:ptCount val="1"/>
                <c:pt idx="0">
                  <c:v>Лантушенко Игорь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Kozaks!$B$19:$B$78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Kozaks!$D$19:$D$78</c:f>
              <c:numCache>
                <c:formatCode>0.00</c:formatCode>
                <c:ptCount val="60"/>
                <c:pt idx="0">
                  <c:v>42.47</c:v>
                </c:pt>
                <c:pt idx="1">
                  <c:v>42.25</c:v>
                </c:pt>
                <c:pt idx="2">
                  <c:v>42.2</c:v>
                </c:pt>
                <c:pt idx="3">
                  <c:v>42.45</c:v>
                </c:pt>
                <c:pt idx="4">
                  <c:v>42.22</c:v>
                </c:pt>
                <c:pt idx="5">
                  <c:v>42.25</c:v>
                </c:pt>
                <c:pt idx="6">
                  <c:v>42.29</c:v>
                </c:pt>
                <c:pt idx="7">
                  <c:v>42.43</c:v>
                </c:pt>
                <c:pt idx="8">
                  <c:v>42.09</c:v>
                </c:pt>
                <c:pt idx="9">
                  <c:v>42.21</c:v>
                </c:pt>
                <c:pt idx="10">
                  <c:v>42.23</c:v>
                </c:pt>
                <c:pt idx="11">
                  <c:v>42.67</c:v>
                </c:pt>
                <c:pt idx="12">
                  <c:v>42.04</c:v>
                </c:pt>
                <c:pt idx="13">
                  <c:v>42.13</c:v>
                </c:pt>
                <c:pt idx="14">
                  <c:v>41.94</c:v>
                </c:pt>
                <c:pt idx="15">
                  <c:v>42.2</c:v>
                </c:pt>
                <c:pt idx="16">
                  <c:v>42.19</c:v>
                </c:pt>
                <c:pt idx="17">
                  <c:v>42.22</c:v>
                </c:pt>
                <c:pt idx="18">
                  <c:v>43.15</c:v>
                </c:pt>
                <c:pt idx="19">
                  <c:v>42.24</c:v>
                </c:pt>
                <c:pt idx="20">
                  <c:v>42.38</c:v>
                </c:pt>
                <c:pt idx="21">
                  <c:v>42.08</c:v>
                </c:pt>
                <c:pt idx="22">
                  <c:v>42.07</c:v>
                </c:pt>
                <c:pt idx="23">
                  <c:v>42.44</c:v>
                </c:pt>
                <c:pt idx="24">
                  <c:v>42.05</c:v>
                </c:pt>
                <c:pt idx="25">
                  <c:v>42.22</c:v>
                </c:pt>
                <c:pt idx="26">
                  <c:v>42.01</c:v>
                </c:pt>
                <c:pt idx="27">
                  <c:v>42.22</c:v>
                </c:pt>
                <c:pt idx="28">
                  <c:v>42.22</c:v>
                </c:pt>
                <c:pt idx="29">
                  <c:v>42.15</c:v>
                </c:pt>
                <c:pt idx="30">
                  <c:v>42.18</c:v>
                </c:pt>
                <c:pt idx="31">
                  <c:v>42.37</c:v>
                </c:pt>
                <c:pt idx="32">
                  <c:v>42.3</c:v>
                </c:pt>
                <c:pt idx="33">
                  <c:v>42.23</c:v>
                </c:pt>
                <c:pt idx="34">
                  <c:v>42.16</c:v>
                </c:pt>
                <c:pt idx="35">
                  <c:v>42.16</c:v>
                </c:pt>
                <c:pt idx="36">
                  <c:v>42.43</c:v>
                </c:pt>
                <c:pt idx="37">
                  <c:v>42.24</c:v>
                </c:pt>
                <c:pt idx="38">
                  <c:v>42.43</c:v>
                </c:pt>
                <c:pt idx="39">
                  <c:v>42.18</c:v>
                </c:pt>
                <c:pt idx="40">
                  <c:v>42.38</c:v>
                </c:pt>
                <c:pt idx="41">
                  <c:v>42.32</c:v>
                </c:pt>
                <c:pt idx="42">
                  <c:v>42.17</c:v>
                </c:pt>
                <c:pt idx="43">
                  <c:v>42.27</c:v>
                </c:pt>
                <c:pt idx="44">
                  <c:v>42.33</c:v>
                </c:pt>
                <c:pt idx="45">
                  <c:v>42.12</c:v>
                </c:pt>
                <c:pt idx="46">
                  <c:v>42.31</c:v>
                </c:pt>
                <c:pt idx="47">
                  <c:v>42.16</c:v>
                </c:pt>
                <c:pt idx="48">
                  <c:v>42.47</c:v>
                </c:pt>
                <c:pt idx="49">
                  <c:v>42.3</c:v>
                </c:pt>
                <c:pt idx="50">
                  <c:v>42.06</c:v>
                </c:pt>
                <c:pt idx="51">
                  <c:v>42.19</c:v>
                </c:pt>
                <c:pt idx="52">
                  <c:v>42.54</c:v>
                </c:pt>
                <c:pt idx="53">
                  <c:v>42.13</c:v>
                </c:pt>
                <c:pt idx="54">
                  <c:v>42.35</c:v>
                </c:pt>
                <c:pt idx="55">
                  <c:v>42.34</c:v>
                </c:pt>
                <c:pt idx="56">
                  <c:v>42.23</c:v>
                </c:pt>
                <c:pt idx="57" formatCode="General">
                  <c:v>42.23</c:v>
                </c:pt>
                <c:pt idx="58" formatCode="General">
                  <c:v>42.54</c:v>
                </c:pt>
                <c:pt idx="59" formatCode="General">
                  <c:v>42.35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Kozaks!$E$18</c:f>
              <c:strCache>
                <c:ptCount val="1"/>
                <c:pt idx="0">
                  <c:v>Пикулин Паша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Kozaks!$B$19:$B$78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Kozaks!$E$19:$E$78</c:f>
              <c:numCache>
                <c:formatCode>0.00</c:formatCode>
                <c:ptCount val="60"/>
                <c:pt idx="0">
                  <c:v>42.05</c:v>
                </c:pt>
                <c:pt idx="1">
                  <c:v>42.07</c:v>
                </c:pt>
                <c:pt idx="2">
                  <c:v>42.01</c:v>
                </c:pt>
                <c:pt idx="3">
                  <c:v>42.29</c:v>
                </c:pt>
                <c:pt idx="4">
                  <c:v>41.91</c:v>
                </c:pt>
                <c:pt idx="5">
                  <c:v>42.12</c:v>
                </c:pt>
                <c:pt idx="6">
                  <c:v>42.23</c:v>
                </c:pt>
                <c:pt idx="7">
                  <c:v>41.97</c:v>
                </c:pt>
                <c:pt idx="8">
                  <c:v>42.05</c:v>
                </c:pt>
                <c:pt idx="9">
                  <c:v>42.02</c:v>
                </c:pt>
                <c:pt idx="10">
                  <c:v>41.89</c:v>
                </c:pt>
                <c:pt idx="11">
                  <c:v>42.52</c:v>
                </c:pt>
                <c:pt idx="12">
                  <c:v>42.55</c:v>
                </c:pt>
                <c:pt idx="13">
                  <c:v>41.95</c:v>
                </c:pt>
                <c:pt idx="14">
                  <c:v>42.33</c:v>
                </c:pt>
                <c:pt idx="15">
                  <c:v>42.18</c:v>
                </c:pt>
                <c:pt idx="16">
                  <c:v>42.15</c:v>
                </c:pt>
                <c:pt idx="17">
                  <c:v>42.1</c:v>
                </c:pt>
                <c:pt idx="18">
                  <c:v>42.07</c:v>
                </c:pt>
                <c:pt idx="19">
                  <c:v>42.64</c:v>
                </c:pt>
                <c:pt idx="20">
                  <c:v>42</c:v>
                </c:pt>
                <c:pt idx="21">
                  <c:v>42.09</c:v>
                </c:pt>
                <c:pt idx="22">
                  <c:v>41.94</c:v>
                </c:pt>
                <c:pt idx="23">
                  <c:v>41.99</c:v>
                </c:pt>
                <c:pt idx="24">
                  <c:v>42.06</c:v>
                </c:pt>
                <c:pt idx="25">
                  <c:v>41.91</c:v>
                </c:pt>
                <c:pt idx="26">
                  <c:v>42</c:v>
                </c:pt>
                <c:pt idx="27">
                  <c:v>42.09</c:v>
                </c:pt>
                <c:pt idx="28">
                  <c:v>42.06</c:v>
                </c:pt>
                <c:pt idx="29">
                  <c:v>42.01</c:v>
                </c:pt>
                <c:pt idx="30">
                  <c:v>42.15</c:v>
                </c:pt>
                <c:pt idx="31">
                  <c:v>42.26</c:v>
                </c:pt>
                <c:pt idx="32">
                  <c:v>43.56</c:v>
                </c:pt>
                <c:pt idx="33">
                  <c:v>41.96</c:v>
                </c:pt>
                <c:pt idx="34">
                  <c:v>45.4</c:v>
                </c:pt>
                <c:pt idx="35">
                  <c:v>42.17</c:v>
                </c:pt>
                <c:pt idx="36">
                  <c:v>42.02</c:v>
                </c:pt>
                <c:pt idx="37">
                  <c:v>42.02</c:v>
                </c:pt>
                <c:pt idx="38">
                  <c:v>41.95</c:v>
                </c:pt>
                <c:pt idx="39">
                  <c:v>41.95</c:v>
                </c:pt>
                <c:pt idx="40">
                  <c:v>42.07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Kozaks!$F$18</c:f>
              <c:strCache>
                <c:ptCount val="1"/>
                <c:pt idx="0">
                  <c:v>Пикулин Паша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Kozaks!$B$19:$B$78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Kozaks!$F$19:$F$78</c:f>
              <c:numCache>
                <c:formatCode>0.00</c:formatCode>
                <c:ptCount val="60"/>
                <c:pt idx="0">
                  <c:v>42.01</c:v>
                </c:pt>
                <c:pt idx="1">
                  <c:v>42</c:v>
                </c:pt>
                <c:pt idx="2">
                  <c:v>42.04</c:v>
                </c:pt>
                <c:pt idx="3">
                  <c:v>42.11</c:v>
                </c:pt>
                <c:pt idx="4">
                  <c:v>42.17</c:v>
                </c:pt>
                <c:pt idx="5">
                  <c:v>42.39</c:v>
                </c:pt>
                <c:pt idx="6">
                  <c:v>42.09</c:v>
                </c:pt>
                <c:pt idx="7">
                  <c:v>42.19</c:v>
                </c:pt>
                <c:pt idx="8">
                  <c:v>42.17</c:v>
                </c:pt>
                <c:pt idx="9">
                  <c:v>41.99</c:v>
                </c:pt>
                <c:pt idx="10">
                  <c:v>42</c:v>
                </c:pt>
                <c:pt idx="11">
                  <c:v>41.96</c:v>
                </c:pt>
                <c:pt idx="12">
                  <c:v>42.13</c:v>
                </c:pt>
                <c:pt idx="13">
                  <c:v>41.99</c:v>
                </c:pt>
                <c:pt idx="14">
                  <c:v>41.97</c:v>
                </c:pt>
                <c:pt idx="15">
                  <c:v>42.01</c:v>
                </c:pt>
                <c:pt idx="16">
                  <c:v>42.07</c:v>
                </c:pt>
                <c:pt idx="17">
                  <c:v>41.99</c:v>
                </c:pt>
                <c:pt idx="18">
                  <c:v>42.19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Kozaks!$G$18</c:f>
              <c:strCache>
                <c:ptCount val="1"/>
                <c:pt idx="0">
                  <c:v>Лантушенко Игорь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Kozaks!$B$19:$B$78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Kozaks!$G$19:$G$78</c:f>
              <c:numCache>
                <c:formatCode>0.00</c:formatCode>
                <c:ptCount val="60"/>
                <c:pt idx="0">
                  <c:v>42.22</c:v>
                </c:pt>
                <c:pt idx="1">
                  <c:v>42.35</c:v>
                </c:pt>
                <c:pt idx="2">
                  <c:v>42.27</c:v>
                </c:pt>
                <c:pt idx="3">
                  <c:v>42.15</c:v>
                </c:pt>
                <c:pt idx="4">
                  <c:v>42.26</c:v>
                </c:pt>
                <c:pt idx="5">
                  <c:v>42.23</c:v>
                </c:pt>
                <c:pt idx="6">
                  <c:v>41.88</c:v>
                </c:pt>
                <c:pt idx="7">
                  <c:v>42.35</c:v>
                </c:pt>
                <c:pt idx="8">
                  <c:v>42.13</c:v>
                </c:pt>
                <c:pt idx="9">
                  <c:v>42.04</c:v>
                </c:pt>
                <c:pt idx="10">
                  <c:v>42.14</c:v>
                </c:pt>
                <c:pt idx="11">
                  <c:v>42.18</c:v>
                </c:pt>
                <c:pt idx="12">
                  <c:v>42.14</c:v>
                </c:pt>
                <c:pt idx="13">
                  <c:v>42.23</c:v>
                </c:pt>
                <c:pt idx="14">
                  <c:v>42.02</c:v>
                </c:pt>
                <c:pt idx="15">
                  <c:v>42.19</c:v>
                </c:pt>
                <c:pt idx="16">
                  <c:v>42.31</c:v>
                </c:pt>
                <c:pt idx="17">
                  <c:v>41.91</c:v>
                </c:pt>
                <c:pt idx="18">
                  <c:v>42.25</c:v>
                </c:pt>
                <c:pt idx="19">
                  <c:v>42.05</c:v>
                </c:pt>
                <c:pt idx="20">
                  <c:v>42.06</c:v>
                </c:pt>
                <c:pt idx="21">
                  <c:v>42.54</c:v>
                </c:pt>
                <c:pt idx="22">
                  <c:v>42.26</c:v>
                </c:pt>
                <c:pt idx="23">
                  <c:v>41.98</c:v>
                </c:pt>
                <c:pt idx="24">
                  <c:v>42.18</c:v>
                </c:pt>
                <c:pt idx="25">
                  <c:v>42.03</c:v>
                </c:pt>
                <c:pt idx="26">
                  <c:v>42.09</c:v>
                </c:pt>
                <c:pt idx="27">
                  <c:v>42.16</c:v>
                </c:pt>
                <c:pt idx="28">
                  <c:v>42.11</c:v>
                </c:pt>
                <c:pt idx="29">
                  <c:v>42.04</c:v>
                </c:pt>
                <c:pt idx="30">
                  <c:v>42.02</c:v>
                </c:pt>
                <c:pt idx="31">
                  <c:v>42.46</c:v>
                </c:pt>
                <c:pt idx="32">
                  <c:v>42.24</c:v>
                </c:pt>
                <c:pt idx="33">
                  <c:v>42.15</c:v>
                </c:pt>
                <c:pt idx="34">
                  <c:v>43.33</c:v>
                </c:pt>
                <c:pt idx="35">
                  <c:v>42.42</c:v>
                </c:pt>
                <c:pt idx="36">
                  <c:v>42.18</c:v>
                </c:pt>
                <c:pt idx="37">
                  <c:v>42.17</c:v>
                </c:pt>
                <c:pt idx="38">
                  <c:v>42.07</c:v>
                </c:pt>
                <c:pt idx="39">
                  <c:v>42.24</c:v>
                </c:pt>
                <c:pt idx="40">
                  <c:v>41.99</c:v>
                </c:pt>
                <c:pt idx="41">
                  <c:v>41.92</c:v>
                </c:pt>
                <c:pt idx="42">
                  <c:v>41.97</c:v>
                </c:pt>
                <c:pt idx="43">
                  <c:v>41.99</c:v>
                </c:pt>
                <c:pt idx="44">
                  <c:v>41.98</c:v>
                </c:pt>
                <c:pt idx="45">
                  <c:v>42.35</c:v>
                </c:pt>
                <c:pt idx="46">
                  <c:v>42.09</c:v>
                </c:pt>
                <c:pt idx="47">
                  <c:v>42.55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Kozaks!$H$18</c:f>
              <c:strCache>
                <c:ptCount val="1"/>
                <c:pt idx="0">
                  <c:v>Пикулин Паша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Kozaks!$B$19:$B$78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Kozaks!$H$19:$H$78</c:f>
              <c:numCache>
                <c:formatCode>0.00</c:formatCode>
                <c:ptCount val="60"/>
                <c:pt idx="0">
                  <c:v>42.15</c:v>
                </c:pt>
                <c:pt idx="1">
                  <c:v>42.14</c:v>
                </c:pt>
                <c:pt idx="2">
                  <c:v>41.99</c:v>
                </c:pt>
                <c:pt idx="3">
                  <c:v>42.17</c:v>
                </c:pt>
                <c:pt idx="4">
                  <c:v>42.22</c:v>
                </c:pt>
                <c:pt idx="5">
                  <c:v>41.97</c:v>
                </c:pt>
                <c:pt idx="6">
                  <c:v>42.06</c:v>
                </c:pt>
                <c:pt idx="7">
                  <c:v>42.41</c:v>
                </c:pt>
                <c:pt idx="8">
                  <c:v>41.95</c:v>
                </c:pt>
                <c:pt idx="9">
                  <c:v>42.07</c:v>
                </c:pt>
                <c:pt idx="10">
                  <c:v>41.96</c:v>
                </c:pt>
                <c:pt idx="11">
                  <c:v>42</c:v>
                </c:pt>
                <c:pt idx="12">
                  <c:v>42.21</c:v>
                </c:pt>
                <c:pt idx="13">
                  <c:v>42.06</c:v>
                </c:pt>
                <c:pt idx="14">
                  <c:v>42.02</c:v>
                </c:pt>
                <c:pt idx="15">
                  <c:v>42.05</c:v>
                </c:pt>
                <c:pt idx="16">
                  <c:v>42.05</c:v>
                </c:pt>
                <c:pt idx="17">
                  <c:v>41.99</c:v>
                </c:pt>
                <c:pt idx="18">
                  <c:v>42</c:v>
                </c:pt>
                <c:pt idx="19">
                  <c:v>42.11</c:v>
                </c:pt>
                <c:pt idx="20">
                  <c:v>42.16</c:v>
                </c:pt>
                <c:pt idx="21">
                  <c:v>41.85</c:v>
                </c:pt>
                <c:pt idx="22">
                  <c:v>41.9</c:v>
                </c:pt>
                <c:pt idx="23">
                  <c:v>42.04</c:v>
                </c:pt>
                <c:pt idx="24">
                  <c:v>41.78</c:v>
                </c:pt>
                <c:pt idx="25">
                  <c:v>41.94</c:v>
                </c:pt>
                <c:pt idx="26">
                  <c:v>42.01</c:v>
                </c:pt>
                <c:pt idx="27">
                  <c:v>41.96</c:v>
                </c:pt>
                <c:pt idx="28">
                  <c:v>41.92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0859008"/>
        <c:axId val="158320320"/>
      </c:lineChart>
      <c:catAx>
        <c:axId val="2108590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58320320"/>
        <c:crosses val="autoZero"/>
        <c:auto val="1"/>
        <c:lblAlgn val="ctr"/>
        <c:lblOffset val="100"/>
        <c:noMultiLvlLbl val="0"/>
      </c:catAx>
      <c:valAx>
        <c:axId val="158320320"/>
        <c:scaling>
          <c:orientation val="minMax"/>
          <c:max val="45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210859008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189" l="0.70000000000000062" r="0.70000000000000062" t="0.75000000000000189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401"/>
          <c:y val="1.7743976179560302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'K44'!$C$18</c:f>
              <c:strCache>
                <c:ptCount val="1"/>
                <c:pt idx="0">
                  <c:v>Петушков Андрей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'K44'!$B$19:$B$74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'K44'!$C$19:$C$74</c:f>
              <c:numCache>
                <c:formatCode>0.00</c:formatCode>
                <c:ptCount val="56"/>
                <c:pt idx="0">
                  <c:v>46.35</c:v>
                </c:pt>
                <c:pt idx="1">
                  <c:v>42.52</c:v>
                </c:pt>
                <c:pt idx="2">
                  <c:v>42.58</c:v>
                </c:pt>
                <c:pt idx="3">
                  <c:v>42.41</c:v>
                </c:pt>
                <c:pt idx="4">
                  <c:v>42.18</c:v>
                </c:pt>
                <c:pt idx="5">
                  <c:v>42.3</c:v>
                </c:pt>
                <c:pt idx="6">
                  <c:v>42.22</c:v>
                </c:pt>
                <c:pt idx="7">
                  <c:v>42.22</c:v>
                </c:pt>
                <c:pt idx="8">
                  <c:v>42.09</c:v>
                </c:pt>
                <c:pt idx="9">
                  <c:v>42.11</c:v>
                </c:pt>
                <c:pt idx="10">
                  <c:v>42.12</c:v>
                </c:pt>
                <c:pt idx="11">
                  <c:v>42.25</c:v>
                </c:pt>
                <c:pt idx="12">
                  <c:v>42.23</c:v>
                </c:pt>
                <c:pt idx="13">
                  <c:v>42.17</c:v>
                </c:pt>
                <c:pt idx="14">
                  <c:v>42.19</c:v>
                </c:pt>
                <c:pt idx="15">
                  <c:v>42.12</c:v>
                </c:pt>
                <c:pt idx="16">
                  <c:v>42.15</c:v>
                </c:pt>
                <c:pt idx="17">
                  <c:v>42.15</c:v>
                </c:pt>
                <c:pt idx="18">
                  <c:v>42.16</c:v>
                </c:pt>
                <c:pt idx="19">
                  <c:v>42.21</c:v>
                </c:pt>
                <c:pt idx="20">
                  <c:v>42.34</c:v>
                </c:pt>
                <c:pt idx="21">
                  <c:v>42.31</c:v>
                </c:pt>
                <c:pt idx="22">
                  <c:v>42.29</c:v>
                </c:pt>
                <c:pt idx="23">
                  <c:v>42.13</c:v>
                </c:pt>
                <c:pt idx="24">
                  <c:v>42.18</c:v>
                </c:pt>
                <c:pt idx="25">
                  <c:v>42.16</c:v>
                </c:pt>
                <c:pt idx="26">
                  <c:v>42.33</c:v>
                </c:pt>
                <c:pt idx="27">
                  <c:v>42.42</c:v>
                </c:pt>
                <c:pt idx="28">
                  <c:v>42.26</c:v>
                </c:pt>
                <c:pt idx="29">
                  <c:v>42.14</c:v>
                </c:pt>
                <c:pt idx="30">
                  <c:v>42.3</c:v>
                </c:pt>
                <c:pt idx="31">
                  <c:v>43.18</c:v>
                </c:pt>
                <c:pt idx="32">
                  <c:v>42.24</c:v>
                </c:pt>
                <c:pt idx="33">
                  <c:v>42.1</c:v>
                </c:pt>
                <c:pt idx="34">
                  <c:v>42.16</c:v>
                </c:pt>
                <c:pt idx="35">
                  <c:v>42.17</c:v>
                </c:pt>
                <c:pt idx="36">
                  <c:v>42.07</c:v>
                </c:pt>
                <c:pt idx="37">
                  <c:v>42.21</c:v>
                </c:pt>
                <c:pt idx="38">
                  <c:v>42.28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'K44'!$D$18</c:f>
              <c:strCache>
                <c:ptCount val="1"/>
                <c:pt idx="0">
                  <c:v>Наум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'K44'!$B$19:$B$74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'K44'!$D$19:$D$74</c:f>
              <c:numCache>
                <c:formatCode>0.00</c:formatCode>
                <c:ptCount val="56"/>
                <c:pt idx="0">
                  <c:v>42.43</c:v>
                </c:pt>
                <c:pt idx="1">
                  <c:v>42.48</c:v>
                </c:pt>
                <c:pt idx="2">
                  <c:v>42.47</c:v>
                </c:pt>
                <c:pt idx="3">
                  <c:v>42.78</c:v>
                </c:pt>
                <c:pt idx="4">
                  <c:v>42.18</c:v>
                </c:pt>
                <c:pt idx="5">
                  <c:v>42.43</c:v>
                </c:pt>
                <c:pt idx="6">
                  <c:v>42.09</c:v>
                </c:pt>
                <c:pt idx="7">
                  <c:v>42.16</c:v>
                </c:pt>
                <c:pt idx="8">
                  <c:v>42.24</c:v>
                </c:pt>
                <c:pt idx="9">
                  <c:v>42.23</c:v>
                </c:pt>
                <c:pt idx="10">
                  <c:v>42.1</c:v>
                </c:pt>
                <c:pt idx="11">
                  <c:v>42.04</c:v>
                </c:pt>
                <c:pt idx="12">
                  <c:v>42.25</c:v>
                </c:pt>
                <c:pt idx="13">
                  <c:v>42.11</c:v>
                </c:pt>
                <c:pt idx="14">
                  <c:v>42.3</c:v>
                </c:pt>
                <c:pt idx="15">
                  <c:v>42.13</c:v>
                </c:pt>
                <c:pt idx="16">
                  <c:v>42.25</c:v>
                </c:pt>
                <c:pt idx="17">
                  <c:v>42.09</c:v>
                </c:pt>
                <c:pt idx="18">
                  <c:v>42.36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'K44'!$E$18</c:f>
              <c:strCache>
                <c:ptCount val="1"/>
                <c:pt idx="0">
                  <c:v>Наум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'K44'!$B$19:$B$74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'K44'!$E$19:$E$74</c:f>
              <c:numCache>
                <c:formatCode>0.00</c:formatCode>
                <c:ptCount val="56"/>
                <c:pt idx="0">
                  <c:v>42.2</c:v>
                </c:pt>
                <c:pt idx="1">
                  <c:v>42.16</c:v>
                </c:pt>
                <c:pt idx="2">
                  <c:v>42.16</c:v>
                </c:pt>
                <c:pt idx="3">
                  <c:v>42.31</c:v>
                </c:pt>
                <c:pt idx="4">
                  <c:v>42.33</c:v>
                </c:pt>
                <c:pt idx="5">
                  <c:v>42.23</c:v>
                </c:pt>
                <c:pt idx="6">
                  <c:v>42.01</c:v>
                </c:pt>
                <c:pt idx="7">
                  <c:v>42.29</c:v>
                </c:pt>
                <c:pt idx="8">
                  <c:v>42.03</c:v>
                </c:pt>
                <c:pt idx="9">
                  <c:v>42.98</c:v>
                </c:pt>
                <c:pt idx="10">
                  <c:v>42.35</c:v>
                </c:pt>
                <c:pt idx="11">
                  <c:v>42.01</c:v>
                </c:pt>
                <c:pt idx="12">
                  <c:v>42.35</c:v>
                </c:pt>
                <c:pt idx="13">
                  <c:v>42.07</c:v>
                </c:pt>
                <c:pt idx="14">
                  <c:v>42.09</c:v>
                </c:pt>
                <c:pt idx="15">
                  <c:v>42.28</c:v>
                </c:pt>
                <c:pt idx="16">
                  <c:v>42.09</c:v>
                </c:pt>
                <c:pt idx="17">
                  <c:v>41.96</c:v>
                </c:pt>
                <c:pt idx="18">
                  <c:v>42.29</c:v>
                </c:pt>
                <c:pt idx="19">
                  <c:v>42</c:v>
                </c:pt>
                <c:pt idx="20">
                  <c:v>42.06</c:v>
                </c:pt>
                <c:pt idx="21">
                  <c:v>42.2</c:v>
                </c:pt>
                <c:pt idx="22">
                  <c:v>42.2</c:v>
                </c:pt>
                <c:pt idx="23">
                  <c:v>42.15</c:v>
                </c:pt>
                <c:pt idx="24">
                  <c:v>42.04</c:v>
                </c:pt>
                <c:pt idx="25">
                  <c:v>42.19</c:v>
                </c:pt>
                <c:pt idx="26">
                  <c:v>42.03</c:v>
                </c:pt>
                <c:pt idx="27">
                  <c:v>42.15</c:v>
                </c:pt>
                <c:pt idx="28">
                  <c:v>42.01</c:v>
                </c:pt>
                <c:pt idx="29">
                  <c:v>42.1</c:v>
                </c:pt>
                <c:pt idx="30">
                  <c:v>42.06</c:v>
                </c:pt>
                <c:pt idx="31">
                  <c:v>42.08</c:v>
                </c:pt>
                <c:pt idx="32">
                  <c:v>42.39</c:v>
                </c:pt>
                <c:pt idx="33">
                  <c:v>42.24</c:v>
                </c:pt>
                <c:pt idx="34">
                  <c:v>42.11</c:v>
                </c:pt>
                <c:pt idx="35">
                  <c:v>42.21</c:v>
                </c:pt>
                <c:pt idx="36">
                  <c:v>42.2</c:v>
                </c:pt>
                <c:pt idx="37">
                  <c:v>42.44</c:v>
                </c:pt>
                <c:pt idx="38">
                  <c:v>41.95</c:v>
                </c:pt>
                <c:pt idx="39">
                  <c:v>41.94</c:v>
                </c:pt>
                <c:pt idx="40">
                  <c:v>41.87</c:v>
                </c:pt>
                <c:pt idx="41">
                  <c:v>42.14</c:v>
                </c:pt>
                <c:pt idx="42">
                  <c:v>42.57</c:v>
                </c:pt>
                <c:pt idx="43">
                  <c:v>42.29</c:v>
                </c:pt>
                <c:pt idx="44">
                  <c:v>42.34</c:v>
                </c:pt>
                <c:pt idx="45">
                  <c:v>42.18</c:v>
                </c:pt>
                <c:pt idx="46">
                  <c:v>42.27</c:v>
                </c:pt>
                <c:pt idx="47">
                  <c:v>42.22</c:v>
                </c:pt>
                <c:pt idx="48">
                  <c:v>41.99</c:v>
                </c:pt>
                <c:pt idx="49">
                  <c:v>41.96</c:v>
                </c:pt>
                <c:pt idx="50">
                  <c:v>42.03</c:v>
                </c:pt>
                <c:pt idx="51">
                  <c:v>42.23</c:v>
                </c:pt>
                <c:pt idx="52">
                  <c:v>42.06</c:v>
                </c:pt>
                <c:pt idx="53">
                  <c:v>42.25</c:v>
                </c:pt>
                <c:pt idx="54">
                  <c:v>42.4</c:v>
                </c:pt>
                <c:pt idx="55">
                  <c:v>42.34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'K44'!$F$18</c:f>
              <c:strCache>
                <c:ptCount val="1"/>
                <c:pt idx="0">
                  <c:v>Петушков Андрей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'K44'!$B$19:$B$74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'K44'!$F$19:$F$74</c:f>
              <c:numCache>
                <c:formatCode>0.00</c:formatCode>
                <c:ptCount val="56"/>
                <c:pt idx="0">
                  <c:v>42.29</c:v>
                </c:pt>
                <c:pt idx="1">
                  <c:v>42.42</c:v>
                </c:pt>
                <c:pt idx="2">
                  <c:v>42.18</c:v>
                </c:pt>
                <c:pt idx="3">
                  <c:v>42.21</c:v>
                </c:pt>
                <c:pt idx="4">
                  <c:v>42.4</c:v>
                </c:pt>
                <c:pt idx="5">
                  <c:v>42.36</c:v>
                </c:pt>
                <c:pt idx="6">
                  <c:v>42.84</c:v>
                </c:pt>
                <c:pt idx="7">
                  <c:v>42.25</c:v>
                </c:pt>
                <c:pt idx="8">
                  <c:v>42.28</c:v>
                </c:pt>
                <c:pt idx="9">
                  <c:v>42.18</c:v>
                </c:pt>
                <c:pt idx="10">
                  <c:v>42.13</c:v>
                </c:pt>
                <c:pt idx="11">
                  <c:v>42.11</c:v>
                </c:pt>
                <c:pt idx="12">
                  <c:v>42.19</c:v>
                </c:pt>
                <c:pt idx="13">
                  <c:v>42.2</c:v>
                </c:pt>
                <c:pt idx="14">
                  <c:v>42.42</c:v>
                </c:pt>
                <c:pt idx="15">
                  <c:v>42.41</c:v>
                </c:pt>
                <c:pt idx="16">
                  <c:v>42.45</c:v>
                </c:pt>
                <c:pt idx="17">
                  <c:v>42.31</c:v>
                </c:pt>
                <c:pt idx="18">
                  <c:v>42.43</c:v>
                </c:pt>
                <c:pt idx="19">
                  <c:v>42.18</c:v>
                </c:pt>
                <c:pt idx="20">
                  <c:v>42.3</c:v>
                </c:pt>
                <c:pt idx="21">
                  <c:v>42.3</c:v>
                </c:pt>
                <c:pt idx="22">
                  <c:v>42.19</c:v>
                </c:pt>
                <c:pt idx="23">
                  <c:v>42.24</c:v>
                </c:pt>
                <c:pt idx="24">
                  <c:v>42.03</c:v>
                </c:pt>
                <c:pt idx="25">
                  <c:v>42.27</c:v>
                </c:pt>
                <c:pt idx="26">
                  <c:v>42.34</c:v>
                </c:pt>
                <c:pt idx="27">
                  <c:v>42.34</c:v>
                </c:pt>
                <c:pt idx="28">
                  <c:v>42.52</c:v>
                </c:pt>
                <c:pt idx="29">
                  <c:v>42.06</c:v>
                </c:pt>
                <c:pt idx="30">
                  <c:v>42.35</c:v>
                </c:pt>
                <c:pt idx="31">
                  <c:v>42.27</c:v>
                </c:pt>
                <c:pt idx="32">
                  <c:v>42.29</c:v>
                </c:pt>
                <c:pt idx="33">
                  <c:v>42.27</c:v>
                </c:pt>
                <c:pt idx="34">
                  <c:v>42.4</c:v>
                </c:pt>
                <c:pt idx="35">
                  <c:v>42.24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'K44'!$G$18</c:f>
              <c:strCache>
                <c:ptCount val="1"/>
                <c:pt idx="0">
                  <c:v>Наум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'K44'!$B$19:$B$74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'K44'!$G$19:$G$74</c:f>
              <c:numCache>
                <c:formatCode>0.00</c:formatCode>
                <c:ptCount val="56"/>
                <c:pt idx="0">
                  <c:v>42.23</c:v>
                </c:pt>
                <c:pt idx="1">
                  <c:v>42.25</c:v>
                </c:pt>
                <c:pt idx="2">
                  <c:v>42.31</c:v>
                </c:pt>
                <c:pt idx="3">
                  <c:v>42.09</c:v>
                </c:pt>
                <c:pt idx="4">
                  <c:v>42.55</c:v>
                </c:pt>
                <c:pt idx="5">
                  <c:v>41.98</c:v>
                </c:pt>
                <c:pt idx="6">
                  <c:v>42.14</c:v>
                </c:pt>
                <c:pt idx="7">
                  <c:v>42.21</c:v>
                </c:pt>
                <c:pt idx="8">
                  <c:v>42.12</c:v>
                </c:pt>
                <c:pt idx="9">
                  <c:v>42.15</c:v>
                </c:pt>
                <c:pt idx="10">
                  <c:v>42.2</c:v>
                </c:pt>
                <c:pt idx="11">
                  <c:v>42.09</c:v>
                </c:pt>
                <c:pt idx="12">
                  <c:v>42.35</c:v>
                </c:pt>
                <c:pt idx="13">
                  <c:v>42.03</c:v>
                </c:pt>
                <c:pt idx="14">
                  <c:v>42</c:v>
                </c:pt>
                <c:pt idx="15">
                  <c:v>42.1</c:v>
                </c:pt>
                <c:pt idx="16">
                  <c:v>42.3</c:v>
                </c:pt>
                <c:pt idx="17">
                  <c:v>41.96</c:v>
                </c:pt>
                <c:pt idx="18">
                  <c:v>42</c:v>
                </c:pt>
                <c:pt idx="19">
                  <c:v>42.01</c:v>
                </c:pt>
                <c:pt idx="20">
                  <c:v>41.85</c:v>
                </c:pt>
                <c:pt idx="21">
                  <c:v>41.91</c:v>
                </c:pt>
                <c:pt idx="22">
                  <c:v>42.03</c:v>
                </c:pt>
                <c:pt idx="23">
                  <c:v>42.03</c:v>
                </c:pt>
                <c:pt idx="24">
                  <c:v>41.98</c:v>
                </c:pt>
                <c:pt idx="25">
                  <c:v>42.06</c:v>
                </c:pt>
                <c:pt idx="26">
                  <c:v>42.06</c:v>
                </c:pt>
                <c:pt idx="27">
                  <c:v>42.12</c:v>
                </c:pt>
                <c:pt idx="28">
                  <c:v>41.96</c:v>
                </c:pt>
                <c:pt idx="29">
                  <c:v>42.21</c:v>
                </c:pt>
                <c:pt idx="30">
                  <c:v>41.92</c:v>
                </c:pt>
                <c:pt idx="31">
                  <c:v>42.2</c:v>
                </c:pt>
                <c:pt idx="32">
                  <c:v>41.96</c:v>
                </c:pt>
                <c:pt idx="33">
                  <c:v>42.31</c:v>
                </c:pt>
                <c:pt idx="34">
                  <c:v>41.95</c:v>
                </c:pt>
                <c:pt idx="35">
                  <c:v>42.09</c:v>
                </c:pt>
                <c:pt idx="36">
                  <c:v>41.9</c:v>
                </c:pt>
                <c:pt idx="37">
                  <c:v>42.07</c:v>
                </c:pt>
                <c:pt idx="38">
                  <c:v>41.91</c:v>
                </c:pt>
                <c:pt idx="39">
                  <c:v>41.84</c:v>
                </c:pt>
                <c:pt idx="40">
                  <c:v>41.92</c:v>
                </c:pt>
                <c:pt idx="41">
                  <c:v>41.93</c:v>
                </c:pt>
                <c:pt idx="42">
                  <c:v>42.13</c:v>
                </c:pt>
                <c:pt idx="43">
                  <c:v>41.92</c:v>
                </c:pt>
                <c:pt idx="44">
                  <c:v>42.07</c:v>
                </c:pt>
                <c:pt idx="45">
                  <c:v>42.08</c:v>
                </c:pt>
                <c:pt idx="46">
                  <c:v>42.1</c:v>
                </c:pt>
                <c:pt idx="47">
                  <c:v>42.05</c:v>
                </c:pt>
                <c:pt idx="48">
                  <c:v>41.94</c:v>
                </c:pt>
                <c:pt idx="49">
                  <c:v>42.01</c:v>
                </c:pt>
                <c:pt idx="50">
                  <c:v>41.98</c:v>
                </c:pt>
                <c:pt idx="51">
                  <c:v>42.21</c:v>
                </c:pt>
                <c:pt idx="52">
                  <c:v>41.85</c:v>
                </c:pt>
                <c:pt idx="53">
                  <c:v>41.97</c:v>
                </c:pt>
                <c:pt idx="54">
                  <c:v>42.23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'K44'!$H$18</c:f>
              <c:strCache>
                <c:ptCount val="1"/>
                <c:pt idx="0">
                  <c:v>Петушков Андрей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'K44'!$B$19:$B$74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'K44'!$H$19:$H$74</c:f>
              <c:numCache>
                <c:formatCode>0.00</c:formatCode>
                <c:ptCount val="56"/>
                <c:pt idx="0">
                  <c:v>42.25</c:v>
                </c:pt>
                <c:pt idx="1">
                  <c:v>42.39</c:v>
                </c:pt>
                <c:pt idx="2">
                  <c:v>42.46</c:v>
                </c:pt>
                <c:pt idx="3">
                  <c:v>42.66</c:v>
                </c:pt>
                <c:pt idx="4">
                  <c:v>42.38</c:v>
                </c:pt>
                <c:pt idx="5">
                  <c:v>42.26</c:v>
                </c:pt>
                <c:pt idx="6">
                  <c:v>42.12</c:v>
                </c:pt>
                <c:pt idx="7">
                  <c:v>42.27</c:v>
                </c:pt>
                <c:pt idx="8">
                  <c:v>42.07</c:v>
                </c:pt>
                <c:pt idx="9">
                  <c:v>42.2</c:v>
                </c:pt>
                <c:pt idx="10">
                  <c:v>42.06</c:v>
                </c:pt>
                <c:pt idx="11">
                  <c:v>42.15</c:v>
                </c:pt>
                <c:pt idx="12">
                  <c:v>42.14</c:v>
                </c:pt>
                <c:pt idx="13">
                  <c:v>42.32</c:v>
                </c:pt>
                <c:pt idx="14">
                  <c:v>42.15</c:v>
                </c:pt>
                <c:pt idx="15">
                  <c:v>42.12</c:v>
                </c:pt>
                <c:pt idx="16">
                  <c:v>42.02</c:v>
                </c:pt>
                <c:pt idx="17">
                  <c:v>42.08</c:v>
                </c:pt>
                <c:pt idx="18">
                  <c:v>42.09</c:v>
                </c:pt>
                <c:pt idx="19">
                  <c:v>42.15</c:v>
                </c:pt>
                <c:pt idx="20">
                  <c:v>42.25</c:v>
                </c:pt>
                <c:pt idx="21">
                  <c:v>42.06</c:v>
                </c:pt>
                <c:pt idx="22">
                  <c:v>41.98</c:v>
                </c:pt>
                <c:pt idx="23">
                  <c:v>42</c:v>
                </c:pt>
                <c:pt idx="24">
                  <c:v>42.03</c:v>
                </c:pt>
                <c:pt idx="25">
                  <c:v>42.34</c:v>
                </c:pt>
                <c:pt idx="26">
                  <c:v>42.08</c:v>
                </c:pt>
                <c:pt idx="27">
                  <c:v>42.11</c:v>
                </c:pt>
                <c:pt idx="28">
                  <c:v>42.05</c:v>
                </c:pt>
                <c:pt idx="29">
                  <c:v>42.03</c:v>
                </c:pt>
                <c:pt idx="30">
                  <c:v>42.11</c:v>
                </c:pt>
                <c:pt idx="31">
                  <c:v>42.19</c:v>
                </c:pt>
                <c:pt idx="32">
                  <c:v>42.21</c:v>
                </c:pt>
                <c:pt idx="33">
                  <c:v>42.13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0520064"/>
        <c:axId val="158322624"/>
      </c:lineChart>
      <c:catAx>
        <c:axId val="2105200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58322624"/>
        <c:crosses val="autoZero"/>
        <c:auto val="1"/>
        <c:lblAlgn val="ctr"/>
        <c:lblOffset val="100"/>
        <c:noMultiLvlLbl val="0"/>
      </c:catAx>
      <c:valAx>
        <c:axId val="158322624"/>
        <c:scaling>
          <c:orientation val="minMax"/>
          <c:max val="45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210520064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189" l="0.70000000000000062" r="0.70000000000000062" t="0.75000000000000189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401"/>
          <c:y val="1.7743976179560302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NSJ!$C$18</c:f>
              <c:strCache>
                <c:ptCount val="1"/>
                <c:pt idx="0">
                  <c:v>Якусик Дима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NSJ!$B$19:$B$78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NSJ!$C$19:$C$78</c:f>
              <c:numCache>
                <c:formatCode>0.00</c:formatCode>
                <c:ptCount val="60"/>
                <c:pt idx="0">
                  <c:v>47.11</c:v>
                </c:pt>
                <c:pt idx="1">
                  <c:v>44.04</c:v>
                </c:pt>
                <c:pt idx="2">
                  <c:v>44.04</c:v>
                </c:pt>
                <c:pt idx="3">
                  <c:v>42.75</c:v>
                </c:pt>
                <c:pt idx="4">
                  <c:v>42.51</c:v>
                </c:pt>
                <c:pt idx="5">
                  <c:v>42.35</c:v>
                </c:pt>
                <c:pt idx="6">
                  <c:v>42.37</c:v>
                </c:pt>
                <c:pt idx="7">
                  <c:v>42.4</c:v>
                </c:pt>
                <c:pt idx="8">
                  <c:v>42.25</c:v>
                </c:pt>
                <c:pt idx="9">
                  <c:v>42.39</c:v>
                </c:pt>
                <c:pt idx="10">
                  <c:v>42.22</c:v>
                </c:pt>
                <c:pt idx="11">
                  <c:v>42.35</c:v>
                </c:pt>
                <c:pt idx="12">
                  <c:v>42.43</c:v>
                </c:pt>
                <c:pt idx="13">
                  <c:v>42.85</c:v>
                </c:pt>
                <c:pt idx="14">
                  <c:v>44.19</c:v>
                </c:pt>
                <c:pt idx="15">
                  <c:v>43.12</c:v>
                </c:pt>
                <c:pt idx="16">
                  <c:v>42.52</c:v>
                </c:pt>
                <c:pt idx="17">
                  <c:v>42.39</c:v>
                </c:pt>
                <c:pt idx="18">
                  <c:v>42.88</c:v>
                </c:pt>
                <c:pt idx="19">
                  <c:v>42.79</c:v>
                </c:pt>
                <c:pt idx="20">
                  <c:v>42.65</c:v>
                </c:pt>
                <c:pt idx="21">
                  <c:v>42.4</c:v>
                </c:pt>
                <c:pt idx="22">
                  <c:v>42.53</c:v>
                </c:pt>
                <c:pt idx="23">
                  <c:v>42.12</c:v>
                </c:pt>
                <c:pt idx="24">
                  <c:v>42.09</c:v>
                </c:pt>
                <c:pt idx="25">
                  <c:v>42.08</c:v>
                </c:pt>
                <c:pt idx="26">
                  <c:v>42.19</c:v>
                </c:pt>
                <c:pt idx="27">
                  <c:v>42.2</c:v>
                </c:pt>
                <c:pt idx="28">
                  <c:v>42.61</c:v>
                </c:pt>
                <c:pt idx="29">
                  <c:v>42.36</c:v>
                </c:pt>
                <c:pt idx="30">
                  <c:v>42.26</c:v>
                </c:pt>
                <c:pt idx="31">
                  <c:v>42.51</c:v>
                </c:pt>
                <c:pt idx="32">
                  <c:v>42.24</c:v>
                </c:pt>
                <c:pt idx="33">
                  <c:v>42.27</c:v>
                </c:pt>
                <c:pt idx="34">
                  <c:v>43.11</c:v>
                </c:pt>
                <c:pt idx="35">
                  <c:v>42.64</c:v>
                </c:pt>
                <c:pt idx="36">
                  <c:v>42.44</c:v>
                </c:pt>
                <c:pt idx="37">
                  <c:v>42.39</c:v>
                </c:pt>
                <c:pt idx="38">
                  <c:v>42.22</c:v>
                </c:pt>
                <c:pt idx="39">
                  <c:v>42.39</c:v>
                </c:pt>
                <c:pt idx="40">
                  <c:v>42.9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NSJ!$D$18</c:f>
              <c:strCache>
                <c:ptCount val="1"/>
                <c:pt idx="0">
                  <c:v>Мифтахутдинов Ильяс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NSJ!$B$19:$B$78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NSJ!$D$19:$D$78</c:f>
              <c:numCache>
                <c:formatCode>0.00</c:formatCode>
                <c:ptCount val="60"/>
                <c:pt idx="0">
                  <c:v>42.43</c:v>
                </c:pt>
                <c:pt idx="1">
                  <c:v>42.31</c:v>
                </c:pt>
                <c:pt idx="2">
                  <c:v>42.01</c:v>
                </c:pt>
                <c:pt idx="3">
                  <c:v>42.39</c:v>
                </c:pt>
                <c:pt idx="4">
                  <c:v>42.27</c:v>
                </c:pt>
                <c:pt idx="5">
                  <c:v>42.39</c:v>
                </c:pt>
                <c:pt idx="6">
                  <c:v>42.58</c:v>
                </c:pt>
                <c:pt idx="7">
                  <c:v>42.48</c:v>
                </c:pt>
                <c:pt idx="8">
                  <c:v>42.41</c:v>
                </c:pt>
                <c:pt idx="9">
                  <c:v>42.37</c:v>
                </c:pt>
                <c:pt idx="10">
                  <c:v>42.33</c:v>
                </c:pt>
                <c:pt idx="11">
                  <c:v>42.15</c:v>
                </c:pt>
                <c:pt idx="12">
                  <c:v>42.84</c:v>
                </c:pt>
                <c:pt idx="13">
                  <c:v>42.07</c:v>
                </c:pt>
                <c:pt idx="14">
                  <c:v>42</c:v>
                </c:pt>
                <c:pt idx="15">
                  <c:v>42.31</c:v>
                </c:pt>
                <c:pt idx="16">
                  <c:v>42.28</c:v>
                </c:pt>
                <c:pt idx="17">
                  <c:v>42.28</c:v>
                </c:pt>
                <c:pt idx="18">
                  <c:v>41.95</c:v>
                </c:pt>
                <c:pt idx="19">
                  <c:v>42.27</c:v>
                </c:pt>
                <c:pt idx="20">
                  <c:v>42.04</c:v>
                </c:pt>
                <c:pt idx="21">
                  <c:v>42.08</c:v>
                </c:pt>
                <c:pt idx="22">
                  <c:v>42.17</c:v>
                </c:pt>
                <c:pt idx="23">
                  <c:v>42.32</c:v>
                </c:pt>
                <c:pt idx="24">
                  <c:v>42.53</c:v>
                </c:pt>
                <c:pt idx="25">
                  <c:v>43.11</c:v>
                </c:pt>
                <c:pt idx="26">
                  <c:v>42.52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NSJ!$E$18</c:f>
              <c:strCache>
                <c:ptCount val="1"/>
                <c:pt idx="0">
                  <c:v>Мифтахутдинов Ильяс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NSJ!$B$19:$B$78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NSJ!$E$19:$E$78</c:f>
              <c:numCache>
                <c:formatCode>0.00</c:formatCode>
                <c:ptCount val="60"/>
                <c:pt idx="0">
                  <c:v>42.27</c:v>
                </c:pt>
                <c:pt idx="1">
                  <c:v>42.3</c:v>
                </c:pt>
                <c:pt idx="2">
                  <c:v>42.12</c:v>
                </c:pt>
                <c:pt idx="3">
                  <c:v>41.96</c:v>
                </c:pt>
                <c:pt idx="4">
                  <c:v>41.92</c:v>
                </c:pt>
                <c:pt idx="5">
                  <c:v>42.15</c:v>
                </c:pt>
                <c:pt idx="6">
                  <c:v>42.12</c:v>
                </c:pt>
                <c:pt idx="7">
                  <c:v>42</c:v>
                </c:pt>
                <c:pt idx="8">
                  <c:v>42.02</c:v>
                </c:pt>
                <c:pt idx="9">
                  <c:v>42.14</c:v>
                </c:pt>
                <c:pt idx="10">
                  <c:v>42.05</c:v>
                </c:pt>
                <c:pt idx="11">
                  <c:v>42.03</c:v>
                </c:pt>
                <c:pt idx="12">
                  <c:v>42.17</c:v>
                </c:pt>
                <c:pt idx="13">
                  <c:v>42.4</c:v>
                </c:pt>
                <c:pt idx="14">
                  <c:v>42.1</c:v>
                </c:pt>
                <c:pt idx="15">
                  <c:v>42.11</c:v>
                </c:pt>
                <c:pt idx="16">
                  <c:v>42.52</c:v>
                </c:pt>
                <c:pt idx="17">
                  <c:v>42.14</c:v>
                </c:pt>
                <c:pt idx="18">
                  <c:v>41.98</c:v>
                </c:pt>
                <c:pt idx="19">
                  <c:v>42.07</c:v>
                </c:pt>
                <c:pt idx="20">
                  <c:v>41.92</c:v>
                </c:pt>
                <c:pt idx="21">
                  <c:v>41.92</c:v>
                </c:pt>
                <c:pt idx="22">
                  <c:v>42.16</c:v>
                </c:pt>
                <c:pt idx="23">
                  <c:v>42.01</c:v>
                </c:pt>
                <c:pt idx="24">
                  <c:v>41.82</c:v>
                </c:pt>
                <c:pt idx="25">
                  <c:v>41.96</c:v>
                </c:pt>
                <c:pt idx="26">
                  <c:v>41.99</c:v>
                </c:pt>
                <c:pt idx="27">
                  <c:v>42.02</c:v>
                </c:pt>
                <c:pt idx="28">
                  <c:v>42.07</c:v>
                </c:pt>
                <c:pt idx="29">
                  <c:v>42.15</c:v>
                </c:pt>
                <c:pt idx="30">
                  <c:v>42.13</c:v>
                </c:pt>
                <c:pt idx="31">
                  <c:v>42.22</c:v>
                </c:pt>
                <c:pt idx="32">
                  <c:v>42.1</c:v>
                </c:pt>
                <c:pt idx="33">
                  <c:v>42.05</c:v>
                </c:pt>
                <c:pt idx="34">
                  <c:v>42.01</c:v>
                </c:pt>
                <c:pt idx="35">
                  <c:v>41.91</c:v>
                </c:pt>
                <c:pt idx="36">
                  <c:v>42.11</c:v>
                </c:pt>
                <c:pt idx="37">
                  <c:v>42.04</c:v>
                </c:pt>
                <c:pt idx="38">
                  <c:v>42.13</c:v>
                </c:pt>
                <c:pt idx="39">
                  <c:v>42.16</c:v>
                </c:pt>
                <c:pt idx="40">
                  <c:v>42.19</c:v>
                </c:pt>
                <c:pt idx="41">
                  <c:v>42.19</c:v>
                </c:pt>
                <c:pt idx="42">
                  <c:v>42.02</c:v>
                </c:pt>
                <c:pt idx="43">
                  <c:v>41.9</c:v>
                </c:pt>
                <c:pt idx="44">
                  <c:v>42.12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NSJ!$F$18</c:f>
              <c:strCache>
                <c:ptCount val="1"/>
                <c:pt idx="0">
                  <c:v>Якусик Дима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NSJ!$B$19:$B$78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NSJ!$F$19:$F$78</c:f>
              <c:numCache>
                <c:formatCode>0.00</c:formatCode>
                <c:ptCount val="60"/>
                <c:pt idx="0">
                  <c:v>42.34</c:v>
                </c:pt>
                <c:pt idx="1">
                  <c:v>43.41</c:v>
                </c:pt>
                <c:pt idx="2">
                  <c:v>43.08</c:v>
                </c:pt>
                <c:pt idx="3">
                  <c:v>42.54</c:v>
                </c:pt>
                <c:pt idx="4">
                  <c:v>42.94</c:v>
                </c:pt>
                <c:pt idx="5">
                  <c:v>44.13</c:v>
                </c:pt>
                <c:pt idx="6">
                  <c:v>43.03</c:v>
                </c:pt>
                <c:pt idx="7">
                  <c:v>42.58</c:v>
                </c:pt>
                <c:pt idx="8">
                  <c:v>42.74</c:v>
                </c:pt>
                <c:pt idx="9">
                  <c:v>42.44</c:v>
                </c:pt>
                <c:pt idx="10">
                  <c:v>42.62</c:v>
                </c:pt>
                <c:pt idx="11">
                  <c:v>42.57</c:v>
                </c:pt>
                <c:pt idx="12">
                  <c:v>42.48</c:v>
                </c:pt>
                <c:pt idx="13">
                  <c:v>42.55</c:v>
                </c:pt>
                <c:pt idx="14">
                  <c:v>42.49</c:v>
                </c:pt>
                <c:pt idx="15">
                  <c:v>42.36</c:v>
                </c:pt>
                <c:pt idx="16">
                  <c:v>42.96</c:v>
                </c:pt>
                <c:pt idx="17">
                  <c:v>42.36</c:v>
                </c:pt>
                <c:pt idx="18">
                  <c:v>42.55</c:v>
                </c:pt>
                <c:pt idx="19">
                  <c:v>42.44</c:v>
                </c:pt>
                <c:pt idx="20">
                  <c:v>42.59</c:v>
                </c:pt>
                <c:pt idx="21">
                  <c:v>42.28</c:v>
                </c:pt>
                <c:pt idx="22">
                  <c:v>42.35</c:v>
                </c:pt>
                <c:pt idx="23">
                  <c:v>42.25</c:v>
                </c:pt>
                <c:pt idx="24">
                  <c:v>42.54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NSJ!$G$18</c:f>
              <c:strCache>
                <c:ptCount val="1"/>
                <c:pt idx="0">
                  <c:v>Якусик Дима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NSJ!$B$19:$B$78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NSJ!$G$19:$G$78</c:f>
              <c:numCache>
                <c:formatCode>0.00</c:formatCode>
                <c:ptCount val="60"/>
                <c:pt idx="0">
                  <c:v>42.67</c:v>
                </c:pt>
                <c:pt idx="1">
                  <c:v>42.47</c:v>
                </c:pt>
                <c:pt idx="2">
                  <c:v>42.4</c:v>
                </c:pt>
                <c:pt idx="3">
                  <c:v>42.39</c:v>
                </c:pt>
                <c:pt idx="4">
                  <c:v>43.07</c:v>
                </c:pt>
                <c:pt idx="5">
                  <c:v>42.3</c:v>
                </c:pt>
                <c:pt idx="6">
                  <c:v>42.24</c:v>
                </c:pt>
                <c:pt idx="7">
                  <c:v>42.3</c:v>
                </c:pt>
                <c:pt idx="8">
                  <c:v>42.11</c:v>
                </c:pt>
                <c:pt idx="9">
                  <c:v>42.22</c:v>
                </c:pt>
                <c:pt idx="10">
                  <c:v>42.14</c:v>
                </c:pt>
                <c:pt idx="11">
                  <c:v>42.5</c:v>
                </c:pt>
                <c:pt idx="12">
                  <c:v>42.18</c:v>
                </c:pt>
                <c:pt idx="13">
                  <c:v>42.28</c:v>
                </c:pt>
                <c:pt idx="14">
                  <c:v>42.25</c:v>
                </c:pt>
                <c:pt idx="15">
                  <c:v>42.7</c:v>
                </c:pt>
                <c:pt idx="16">
                  <c:v>42.35</c:v>
                </c:pt>
                <c:pt idx="17">
                  <c:v>42.13</c:v>
                </c:pt>
                <c:pt idx="18">
                  <c:v>42.37</c:v>
                </c:pt>
                <c:pt idx="19">
                  <c:v>42.12</c:v>
                </c:pt>
                <c:pt idx="20">
                  <c:v>42.19</c:v>
                </c:pt>
                <c:pt idx="21">
                  <c:v>42.11</c:v>
                </c:pt>
                <c:pt idx="22">
                  <c:v>42.3</c:v>
                </c:pt>
                <c:pt idx="23">
                  <c:v>42.2</c:v>
                </c:pt>
                <c:pt idx="24">
                  <c:v>42.16</c:v>
                </c:pt>
                <c:pt idx="25">
                  <c:v>42.16</c:v>
                </c:pt>
                <c:pt idx="26">
                  <c:v>42.27</c:v>
                </c:pt>
                <c:pt idx="27">
                  <c:v>42.02</c:v>
                </c:pt>
                <c:pt idx="28">
                  <c:v>42.06</c:v>
                </c:pt>
                <c:pt idx="29">
                  <c:v>42.19</c:v>
                </c:pt>
                <c:pt idx="30">
                  <c:v>42.34</c:v>
                </c:pt>
                <c:pt idx="31">
                  <c:v>42.19</c:v>
                </c:pt>
                <c:pt idx="32">
                  <c:v>42.15</c:v>
                </c:pt>
                <c:pt idx="33">
                  <c:v>42.15</c:v>
                </c:pt>
                <c:pt idx="34">
                  <c:v>42.26</c:v>
                </c:pt>
                <c:pt idx="35">
                  <c:v>42.28</c:v>
                </c:pt>
                <c:pt idx="36">
                  <c:v>42.58</c:v>
                </c:pt>
                <c:pt idx="37">
                  <c:v>42.29</c:v>
                </c:pt>
                <c:pt idx="38">
                  <c:v>42.5</c:v>
                </c:pt>
                <c:pt idx="39">
                  <c:v>42.87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NSJ!$H$18</c:f>
              <c:strCache>
                <c:ptCount val="1"/>
                <c:pt idx="0">
                  <c:v>Мифтахутдинов Ильяс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NSJ!$B$19:$B$78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NSJ!$H$19:$H$78</c:f>
              <c:numCache>
                <c:formatCode>0.00</c:formatCode>
                <c:ptCount val="60"/>
                <c:pt idx="0">
                  <c:v>42.19</c:v>
                </c:pt>
                <c:pt idx="1">
                  <c:v>42.04</c:v>
                </c:pt>
                <c:pt idx="2">
                  <c:v>41.92</c:v>
                </c:pt>
                <c:pt idx="3">
                  <c:v>42.02</c:v>
                </c:pt>
                <c:pt idx="4">
                  <c:v>42.05</c:v>
                </c:pt>
                <c:pt idx="5">
                  <c:v>42.07</c:v>
                </c:pt>
                <c:pt idx="6">
                  <c:v>41.94</c:v>
                </c:pt>
                <c:pt idx="7">
                  <c:v>42.03</c:v>
                </c:pt>
                <c:pt idx="8">
                  <c:v>41.91</c:v>
                </c:pt>
                <c:pt idx="9">
                  <c:v>42.19</c:v>
                </c:pt>
                <c:pt idx="10">
                  <c:v>41.93</c:v>
                </c:pt>
                <c:pt idx="11">
                  <c:v>42.2</c:v>
                </c:pt>
                <c:pt idx="12">
                  <c:v>42.03</c:v>
                </c:pt>
                <c:pt idx="13">
                  <c:v>41.96</c:v>
                </c:pt>
                <c:pt idx="14">
                  <c:v>41.89</c:v>
                </c:pt>
                <c:pt idx="15">
                  <c:v>41.93</c:v>
                </c:pt>
                <c:pt idx="16">
                  <c:v>42</c:v>
                </c:pt>
                <c:pt idx="17">
                  <c:v>42.21</c:v>
                </c:pt>
                <c:pt idx="18">
                  <c:v>42.1</c:v>
                </c:pt>
                <c:pt idx="19">
                  <c:v>41.79</c:v>
                </c:pt>
                <c:pt idx="20">
                  <c:v>42.26</c:v>
                </c:pt>
                <c:pt idx="21">
                  <c:v>42.05</c:v>
                </c:pt>
                <c:pt idx="22">
                  <c:v>41.68</c:v>
                </c:pt>
                <c:pt idx="23">
                  <c:v>42</c:v>
                </c:pt>
                <c:pt idx="24">
                  <c:v>41.81</c:v>
                </c:pt>
                <c:pt idx="25">
                  <c:v>41.85</c:v>
                </c:pt>
                <c:pt idx="26">
                  <c:v>42.01</c:v>
                </c:pt>
                <c:pt idx="27">
                  <c:v>41.77</c:v>
                </c:pt>
                <c:pt idx="28">
                  <c:v>41.71</c:v>
                </c:pt>
                <c:pt idx="29">
                  <c:v>41.99</c:v>
                </c:pt>
                <c:pt idx="30">
                  <c:v>41.99</c:v>
                </c:pt>
                <c:pt idx="31">
                  <c:v>41.9</c:v>
                </c:pt>
                <c:pt idx="32">
                  <c:v>42.02</c:v>
                </c:pt>
                <c:pt idx="33">
                  <c:v>41.82</c:v>
                </c:pt>
                <c:pt idx="34">
                  <c:v>42.26</c:v>
                </c:pt>
                <c:pt idx="35">
                  <c:v>42.14</c:v>
                </c:pt>
                <c:pt idx="36">
                  <c:v>42.4</c:v>
                </c:pt>
                <c:pt idx="37">
                  <c:v>41.86</c:v>
                </c:pt>
                <c:pt idx="38">
                  <c:v>42.08</c:v>
                </c:pt>
                <c:pt idx="39">
                  <c:v>41.87</c:v>
                </c:pt>
                <c:pt idx="40">
                  <c:v>41.95</c:v>
                </c:pt>
                <c:pt idx="41">
                  <c:v>42.15</c:v>
                </c:pt>
                <c:pt idx="42">
                  <c:v>41.82</c:v>
                </c:pt>
                <c:pt idx="43">
                  <c:v>42.2</c:v>
                </c:pt>
                <c:pt idx="44">
                  <c:v>42.03</c:v>
                </c:pt>
                <c:pt idx="45">
                  <c:v>41.96</c:v>
                </c:pt>
                <c:pt idx="46">
                  <c:v>41.75</c:v>
                </c:pt>
                <c:pt idx="47">
                  <c:v>41.96</c:v>
                </c:pt>
                <c:pt idx="48">
                  <c:v>41.87</c:v>
                </c:pt>
                <c:pt idx="49">
                  <c:v>41.85</c:v>
                </c:pt>
                <c:pt idx="50">
                  <c:v>42.54</c:v>
                </c:pt>
                <c:pt idx="51">
                  <c:v>41.95</c:v>
                </c:pt>
                <c:pt idx="52">
                  <c:v>42</c:v>
                </c:pt>
                <c:pt idx="53">
                  <c:v>41.86</c:v>
                </c:pt>
                <c:pt idx="54">
                  <c:v>41.93</c:v>
                </c:pt>
                <c:pt idx="55">
                  <c:v>42</c:v>
                </c:pt>
                <c:pt idx="56">
                  <c:v>41.98</c:v>
                </c:pt>
                <c:pt idx="57" formatCode="General">
                  <c:v>41.89</c:v>
                </c:pt>
                <c:pt idx="58" formatCode="General">
                  <c:v>41.94</c:v>
                </c:pt>
                <c:pt idx="59" formatCode="General">
                  <c:v>41.9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1945984"/>
        <c:axId val="158324928"/>
      </c:lineChart>
      <c:catAx>
        <c:axId val="2119459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58324928"/>
        <c:crosses val="autoZero"/>
        <c:auto val="1"/>
        <c:lblAlgn val="ctr"/>
        <c:lblOffset val="100"/>
        <c:noMultiLvlLbl val="0"/>
      </c:catAx>
      <c:valAx>
        <c:axId val="158324928"/>
        <c:scaling>
          <c:orientation val="minMax"/>
          <c:max val="45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211945984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189" l="0.70000000000000062" r="0.70000000000000062" t="0.75000000000000189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401"/>
          <c:y val="1.7743976179560302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'Hurricane RT'!$C$18</c:f>
              <c:strCache>
                <c:ptCount val="1"/>
                <c:pt idx="0">
                  <c:v>Ткаченко Кирилл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'Hurricane RT'!$B$19:$B$67</c:f>
              <c:numCache>
                <c:formatCode>General</c:formatCode>
                <c:ptCount val="4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</c:numCache>
            </c:numRef>
          </c:cat>
          <c:val>
            <c:numRef>
              <c:f>'Hurricane RT'!$C$19:$C$67</c:f>
              <c:numCache>
                <c:formatCode>0.00</c:formatCode>
                <c:ptCount val="49"/>
                <c:pt idx="0">
                  <c:v>51.19</c:v>
                </c:pt>
                <c:pt idx="1">
                  <c:v>45.16</c:v>
                </c:pt>
                <c:pt idx="2">
                  <c:v>43.79</c:v>
                </c:pt>
                <c:pt idx="3">
                  <c:v>42.8</c:v>
                </c:pt>
                <c:pt idx="4">
                  <c:v>42.17</c:v>
                </c:pt>
                <c:pt idx="5">
                  <c:v>41.94</c:v>
                </c:pt>
                <c:pt idx="6">
                  <c:v>42.16</c:v>
                </c:pt>
                <c:pt idx="7">
                  <c:v>42.54</c:v>
                </c:pt>
                <c:pt idx="8">
                  <c:v>42.29</c:v>
                </c:pt>
                <c:pt idx="9">
                  <c:v>42.18</c:v>
                </c:pt>
                <c:pt idx="10">
                  <c:v>41.85</c:v>
                </c:pt>
                <c:pt idx="11">
                  <c:v>41.91</c:v>
                </c:pt>
                <c:pt idx="12">
                  <c:v>42.03</c:v>
                </c:pt>
                <c:pt idx="13">
                  <c:v>42.15</c:v>
                </c:pt>
                <c:pt idx="14">
                  <c:v>42.84</c:v>
                </c:pt>
                <c:pt idx="15">
                  <c:v>42.56</c:v>
                </c:pt>
                <c:pt idx="16">
                  <c:v>42.37</c:v>
                </c:pt>
                <c:pt idx="17">
                  <c:v>42.16</c:v>
                </c:pt>
                <c:pt idx="18">
                  <c:v>42.63</c:v>
                </c:pt>
                <c:pt idx="19">
                  <c:v>42.07</c:v>
                </c:pt>
                <c:pt idx="20">
                  <c:v>42.1</c:v>
                </c:pt>
                <c:pt idx="21">
                  <c:v>42.12</c:v>
                </c:pt>
                <c:pt idx="22">
                  <c:v>42.1</c:v>
                </c:pt>
                <c:pt idx="23">
                  <c:v>42.02</c:v>
                </c:pt>
                <c:pt idx="24">
                  <c:v>41.96</c:v>
                </c:pt>
                <c:pt idx="25">
                  <c:v>42.07</c:v>
                </c:pt>
                <c:pt idx="26">
                  <c:v>41.99</c:v>
                </c:pt>
                <c:pt idx="27">
                  <c:v>42.05</c:v>
                </c:pt>
                <c:pt idx="28">
                  <c:v>42.27</c:v>
                </c:pt>
                <c:pt idx="29">
                  <c:v>42.17</c:v>
                </c:pt>
                <c:pt idx="30">
                  <c:v>42.36</c:v>
                </c:pt>
                <c:pt idx="31">
                  <c:v>42.07</c:v>
                </c:pt>
                <c:pt idx="32">
                  <c:v>42.21</c:v>
                </c:pt>
                <c:pt idx="33">
                  <c:v>41.86</c:v>
                </c:pt>
                <c:pt idx="34">
                  <c:v>42.1</c:v>
                </c:pt>
                <c:pt idx="35">
                  <c:v>41.97</c:v>
                </c:pt>
                <c:pt idx="36">
                  <c:v>42.19</c:v>
                </c:pt>
                <c:pt idx="37">
                  <c:v>42.1</c:v>
                </c:pt>
                <c:pt idx="38">
                  <c:v>41.95</c:v>
                </c:pt>
                <c:pt idx="39">
                  <c:v>42.37</c:v>
                </c:pt>
                <c:pt idx="40">
                  <c:v>42.24</c:v>
                </c:pt>
                <c:pt idx="41">
                  <c:v>42.5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'Hurricane RT'!$D$18</c:f>
              <c:strCache>
                <c:ptCount val="1"/>
                <c:pt idx="0">
                  <c:v>Стоцкий Андрей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'Hurricane RT'!$B$19:$B$67</c:f>
              <c:numCache>
                <c:formatCode>General</c:formatCode>
                <c:ptCount val="4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</c:numCache>
            </c:numRef>
          </c:cat>
          <c:val>
            <c:numRef>
              <c:f>'Hurricane RT'!$D$19:$D$67</c:f>
              <c:numCache>
                <c:formatCode>0.00</c:formatCode>
                <c:ptCount val="49"/>
                <c:pt idx="0">
                  <c:v>42.65</c:v>
                </c:pt>
                <c:pt idx="1">
                  <c:v>42.35</c:v>
                </c:pt>
                <c:pt idx="2">
                  <c:v>42.19</c:v>
                </c:pt>
                <c:pt idx="3">
                  <c:v>42.27</c:v>
                </c:pt>
                <c:pt idx="4">
                  <c:v>42.17</c:v>
                </c:pt>
                <c:pt idx="5">
                  <c:v>42.45</c:v>
                </c:pt>
                <c:pt idx="6">
                  <c:v>42.32</c:v>
                </c:pt>
                <c:pt idx="7">
                  <c:v>42.69</c:v>
                </c:pt>
                <c:pt idx="8">
                  <c:v>42.15</c:v>
                </c:pt>
                <c:pt idx="9">
                  <c:v>42.42</c:v>
                </c:pt>
                <c:pt idx="10">
                  <c:v>42.22</c:v>
                </c:pt>
                <c:pt idx="11">
                  <c:v>42.16</c:v>
                </c:pt>
                <c:pt idx="12">
                  <c:v>42.37</c:v>
                </c:pt>
                <c:pt idx="13">
                  <c:v>42.3</c:v>
                </c:pt>
                <c:pt idx="14">
                  <c:v>42.27</c:v>
                </c:pt>
                <c:pt idx="15">
                  <c:v>42.84</c:v>
                </c:pt>
                <c:pt idx="16">
                  <c:v>42.27</c:v>
                </c:pt>
                <c:pt idx="17">
                  <c:v>42.21</c:v>
                </c:pt>
                <c:pt idx="18">
                  <c:v>42.29</c:v>
                </c:pt>
                <c:pt idx="19">
                  <c:v>42.3</c:v>
                </c:pt>
                <c:pt idx="20">
                  <c:v>42.36</c:v>
                </c:pt>
                <c:pt idx="21">
                  <c:v>42.02</c:v>
                </c:pt>
                <c:pt idx="22">
                  <c:v>41.96</c:v>
                </c:pt>
                <c:pt idx="23">
                  <c:v>42.39</c:v>
                </c:pt>
                <c:pt idx="24">
                  <c:v>42.27</c:v>
                </c:pt>
                <c:pt idx="25">
                  <c:v>42.6</c:v>
                </c:pt>
                <c:pt idx="26">
                  <c:v>42.34</c:v>
                </c:pt>
                <c:pt idx="27">
                  <c:v>42.6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'Hurricane RT'!$E$18</c:f>
              <c:strCache>
                <c:ptCount val="1"/>
                <c:pt idx="0">
                  <c:v>Ткаченко Кирилл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'Hurricane RT'!$B$19:$B$67</c:f>
              <c:numCache>
                <c:formatCode>General</c:formatCode>
                <c:ptCount val="4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</c:numCache>
            </c:numRef>
          </c:cat>
          <c:val>
            <c:numRef>
              <c:f>'Hurricane RT'!$E$19:$E$67</c:f>
              <c:numCache>
                <c:formatCode>0.00</c:formatCode>
                <c:ptCount val="49"/>
                <c:pt idx="0">
                  <c:v>42.21</c:v>
                </c:pt>
                <c:pt idx="1">
                  <c:v>42.23</c:v>
                </c:pt>
                <c:pt idx="2">
                  <c:v>42.42</c:v>
                </c:pt>
                <c:pt idx="3">
                  <c:v>42.24</c:v>
                </c:pt>
                <c:pt idx="4">
                  <c:v>42.11</c:v>
                </c:pt>
                <c:pt idx="5">
                  <c:v>42.28</c:v>
                </c:pt>
                <c:pt idx="6">
                  <c:v>42.22</c:v>
                </c:pt>
                <c:pt idx="7">
                  <c:v>42.23</c:v>
                </c:pt>
                <c:pt idx="8">
                  <c:v>42.17</c:v>
                </c:pt>
                <c:pt idx="9">
                  <c:v>42.34</c:v>
                </c:pt>
                <c:pt idx="10">
                  <c:v>42.27</c:v>
                </c:pt>
                <c:pt idx="11">
                  <c:v>41.97</c:v>
                </c:pt>
                <c:pt idx="12">
                  <c:v>42.17</c:v>
                </c:pt>
                <c:pt idx="13">
                  <c:v>42.12</c:v>
                </c:pt>
                <c:pt idx="14">
                  <c:v>42.08</c:v>
                </c:pt>
                <c:pt idx="15">
                  <c:v>42.4</c:v>
                </c:pt>
                <c:pt idx="16">
                  <c:v>42.13</c:v>
                </c:pt>
                <c:pt idx="17">
                  <c:v>42.04</c:v>
                </c:pt>
                <c:pt idx="18">
                  <c:v>42.26</c:v>
                </c:pt>
                <c:pt idx="19">
                  <c:v>42.02</c:v>
                </c:pt>
                <c:pt idx="20">
                  <c:v>42.19</c:v>
                </c:pt>
                <c:pt idx="21">
                  <c:v>42.14</c:v>
                </c:pt>
                <c:pt idx="22">
                  <c:v>42.04</c:v>
                </c:pt>
                <c:pt idx="23">
                  <c:v>42.09</c:v>
                </c:pt>
                <c:pt idx="24">
                  <c:v>42.21</c:v>
                </c:pt>
                <c:pt idx="25">
                  <c:v>42.16</c:v>
                </c:pt>
                <c:pt idx="26">
                  <c:v>42.11</c:v>
                </c:pt>
                <c:pt idx="27">
                  <c:v>42.07</c:v>
                </c:pt>
                <c:pt idx="28">
                  <c:v>42.09</c:v>
                </c:pt>
                <c:pt idx="29">
                  <c:v>42.14</c:v>
                </c:pt>
                <c:pt idx="30">
                  <c:v>42.18</c:v>
                </c:pt>
                <c:pt idx="31">
                  <c:v>42.14</c:v>
                </c:pt>
                <c:pt idx="32">
                  <c:v>42.06</c:v>
                </c:pt>
                <c:pt idx="33">
                  <c:v>42.23</c:v>
                </c:pt>
                <c:pt idx="34">
                  <c:v>42.19</c:v>
                </c:pt>
                <c:pt idx="35">
                  <c:v>42.24</c:v>
                </c:pt>
                <c:pt idx="36">
                  <c:v>42.11</c:v>
                </c:pt>
                <c:pt idx="37">
                  <c:v>42.18</c:v>
                </c:pt>
                <c:pt idx="38">
                  <c:v>42.16</c:v>
                </c:pt>
                <c:pt idx="39">
                  <c:v>42.2</c:v>
                </c:pt>
                <c:pt idx="40">
                  <c:v>42.35</c:v>
                </c:pt>
                <c:pt idx="41">
                  <c:v>42.1</c:v>
                </c:pt>
                <c:pt idx="42">
                  <c:v>43.02</c:v>
                </c:pt>
                <c:pt idx="43">
                  <c:v>42.27</c:v>
                </c:pt>
                <c:pt idx="44">
                  <c:v>41.89</c:v>
                </c:pt>
                <c:pt idx="45">
                  <c:v>42.92</c:v>
                </c:pt>
                <c:pt idx="46">
                  <c:v>42.57</c:v>
                </c:pt>
                <c:pt idx="47">
                  <c:v>42.12</c:v>
                </c:pt>
                <c:pt idx="48">
                  <c:v>42.25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'Hurricane RT'!$F$18</c:f>
              <c:strCache>
                <c:ptCount val="1"/>
                <c:pt idx="0">
                  <c:v>Стоцкий Андрей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'Hurricane RT'!$B$19:$B$67</c:f>
              <c:numCache>
                <c:formatCode>General</c:formatCode>
                <c:ptCount val="4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</c:numCache>
            </c:numRef>
          </c:cat>
          <c:val>
            <c:numRef>
              <c:f>'Hurricane RT'!$F$19:$F$67</c:f>
              <c:numCache>
                <c:formatCode>0.00</c:formatCode>
                <c:ptCount val="49"/>
                <c:pt idx="0">
                  <c:v>42.53</c:v>
                </c:pt>
                <c:pt idx="1">
                  <c:v>42.54</c:v>
                </c:pt>
                <c:pt idx="2">
                  <c:v>42.66</c:v>
                </c:pt>
                <c:pt idx="3">
                  <c:v>42.37</c:v>
                </c:pt>
                <c:pt idx="4">
                  <c:v>42.27</c:v>
                </c:pt>
                <c:pt idx="5">
                  <c:v>42.4</c:v>
                </c:pt>
                <c:pt idx="6">
                  <c:v>42.88</c:v>
                </c:pt>
                <c:pt idx="7">
                  <c:v>42.34</c:v>
                </c:pt>
                <c:pt idx="8">
                  <c:v>42.38</c:v>
                </c:pt>
                <c:pt idx="9">
                  <c:v>42.29</c:v>
                </c:pt>
                <c:pt idx="10">
                  <c:v>42.22</c:v>
                </c:pt>
                <c:pt idx="11">
                  <c:v>42.7</c:v>
                </c:pt>
                <c:pt idx="12">
                  <c:v>42.19</c:v>
                </c:pt>
                <c:pt idx="13">
                  <c:v>42.79</c:v>
                </c:pt>
                <c:pt idx="14">
                  <c:v>42.41</c:v>
                </c:pt>
                <c:pt idx="15">
                  <c:v>42.03</c:v>
                </c:pt>
                <c:pt idx="16">
                  <c:v>42.16</c:v>
                </c:pt>
                <c:pt idx="17">
                  <c:v>42.31</c:v>
                </c:pt>
                <c:pt idx="18">
                  <c:v>42.34</c:v>
                </c:pt>
                <c:pt idx="19">
                  <c:v>42.2</c:v>
                </c:pt>
                <c:pt idx="20">
                  <c:v>42.37</c:v>
                </c:pt>
                <c:pt idx="21">
                  <c:v>42.25</c:v>
                </c:pt>
                <c:pt idx="22">
                  <c:v>42.34</c:v>
                </c:pt>
                <c:pt idx="23">
                  <c:v>42.09</c:v>
                </c:pt>
                <c:pt idx="24">
                  <c:v>42.2</c:v>
                </c:pt>
                <c:pt idx="25">
                  <c:v>42.08</c:v>
                </c:pt>
                <c:pt idx="26">
                  <c:v>42.66</c:v>
                </c:pt>
                <c:pt idx="27">
                  <c:v>42.45</c:v>
                </c:pt>
                <c:pt idx="28">
                  <c:v>42.2</c:v>
                </c:pt>
                <c:pt idx="29">
                  <c:v>42.32</c:v>
                </c:pt>
                <c:pt idx="30">
                  <c:v>42.21</c:v>
                </c:pt>
                <c:pt idx="31">
                  <c:v>42.22</c:v>
                </c:pt>
                <c:pt idx="32">
                  <c:v>42.3</c:v>
                </c:pt>
                <c:pt idx="33">
                  <c:v>42.32</c:v>
                </c:pt>
                <c:pt idx="34">
                  <c:v>42.42</c:v>
                </c:pt>
                <c:pt idx="35">
                  <c:v>42.5</c:v>
                </c:pt>
                <c:pt idx="36">
                  <c:v>42.2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'Hurricane RT'!$G$18</c:f>
              <c:strCache>
                <c:ptCount val="1"/>
                <c:pt idx="0">
                  <c:v>Ткаченко Кирилл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'Hurricane RT'!$B$19:$B$67</c:f>
              <c:numCache>
                <c:formatCode>General</c:formatCode>
                <c:ptCount val="4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</c:numCache>
            </c:numRef>
          </c:cat>
          <c:val>
            <c:numRef>
              <c:f>'Hurricane RT'!$G$19:$G$67</c:f>
              <c:numCache>
                <c:formatCode>0.00</c:formatCode>
                <c:ptCount val="49"/>
                <c:pt idx="0">
                  <c:v>42.21</c:v>
                </c:pt>
                <c:pt idx="1">
                  <c:v>42.02</c:v>
                </c:pt>
                <c:pt idx="2">
                  <c:v>42.29</c:v>
                </c:pt>
                <c:pt idx="3">
                  <c:v>42.09</c:v>
                </c:pt>
                <c:pt idx="4">
                  <c:v>42.07</c:v>
                </c:pt>
                <c:pt idx="5">
                  <c:v>42.16</c:v>
                </c:pt>
                <c:pt idx="6">
                  <c:v>42.49</c:v>
                </c:pt>
                <c:pt idx="7">
                  <c:v>42.37</c:v>
                </c:pt>
                <c:pt idx="8">
                  <c:v>41.94</c:v>
                </c:pt>
                <c:pt idx="9">
                  <c:v>42</c:v>
                </c:pt>
                <c:pt idx="10">
                  <c:v>41.97</c:v>
                </c:pt>
                <c:pt idx="11">
                  <c:v>42.05</c:v>
                </c:pt>
                <c:pt idx="12">
                  <c:v>42.02</c:v>
                </c:pt>
                <c:pt idx="13">
                  <c:v>41.96</c:v>
                </c:pt>
                <c:pt idx="14">
                  <c:v>41.99</c:v>
                </c:pt>
                <c:pt idx="15">
                  <c:v>42</c:v>
                </c:pt>
                <c:pt idx="16">
                  <c:v>42.24</c:v>
                </c:pt>
                <c:pt idx="17">
                  <c:v>41.99</c:v>
                </c:pt>
                <c:pt idx="18">
                  <c:v>42.06</c:v>
                </c:pt>
                <c:pt idx="19">
                  <c:v>42.04</c:v>
                </c:pt>
                <c:pt idx="20">
                  <c:v>42.24</c:v>
                </c:pt>
                <c:pt idx="21">
                  <c:v>41.99</c:v>
                </c:pt>
                <c:pt idx="22">
                  <c:v>42.21</c:v>
                </c:pt>
                <c:pt idx="23">
                  <c:v>42.03</c:v>
                </c:pt>
                <c:pt idx="24">
                  <c:v>42.05</c:v>
                </c:pt>
                <c:pt idx="25">
                  <c:v>42.02</c:v>
                </c:pt>
                <c:pt idx="26">
                  <c:v>41.94</c:v>
                </c:pt>
                <c:pt idx="27">
                  <c:v>42</c:v>
                </c:pt>
                <c:pt idx="28">
                  <c:v>42.04</c:v>
                </c:pt>
                <c:pt idx="29">
                  <c:v>42.05</c:v>
                </c:pt>
                <c:pt idx="30">
                  <c:v>41.91</c:v>
                </c:pt>
                <c:pt idx="31">
                  <c:v>42.09</c:v>
                </c:pt>
                <c:pt idx="32">
                  <c:v>41.97</c:v>
                </c:pt>
                <c:pt idx="33">
                  <c:v>42.07</c:v>
                </c:pt>
                <c:pt idx="34">
                  <c:v>41.97</c:v>
                </c:pt>
                <c:pt idx="35">
                  <c:v>41.92</c:v>
                </c:pt>
                <c:pt idx="36">
                  <c:v>41.97</c:v>
                </c:pt>
                <c:pt idx="37">
                  <c:v>42.15</c:v>
                </c:pt>
                <c:pt idx="38">
                  <c:v>42.12</c:v>
                </c:pt>
                <c:pt idx="39">
                  <c:v>42.12</c:v>
                </c:pt>
                <c:pt idx="40">
                  <c:v>42.04</c:v>
                </c:pt>
                <c:pt idx="41">
                  <c:v>42.19</c:v>
                </c:pt>
                <c:pt idx="42">
                  <c:v>42.11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'Hurricane RT'!$H$18</c:f>
              <c:strCache>
                <c:ptCount val="1"/>
                <c:pt idx="0">
                  <c:v>Стоцкий Андрей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'Hurricane RT'!$B$19:$B$67</c:f>
              <c:numCache>
                <c:formatCode>General</c:formatCode>
                <c:ptCount val="4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</c:numCache>
            </c:numRef>
          </c:cat>
          <c:val>
            <c:numRef>
              <c:f>'Hurricane RT'!$H$19:$H$67</c:f>
              <c:numCache>
                <c:formatCode>0.00</c:formatCode>
                <c:ptCount val="49"/>
                <c:pt idx="0">
                  <c:v>42.43</c:v>
                </c:pt>
                <c:pt idx="1">
                  <c:v>42.36</c:v>
                </c:pt>
                <c:pt idx="2">
                  <c:v>42.45</c:v>
                </c:pt>
                <c:pt idx="3">
                  <c:v>42.54</c:v>
                </c:pt>
                <c:pt idx="4">
                  <c:v>42.32</c:v>
                </c:pt>
                <c:pt idx="5">
                  <c:v>42.54</c:v>
                </c:pt>
                <c:pt idx="6">
                  <c:v>42.45</c:v>
                </c:pt>
                <c:pt idx="7">
                  <c:v>42.54</c:v>
                </c:pt>
                <c:pt idx="8">
                  <c:v>42.38</c:v>
                </c:pt>
                <c:pt idx="9">
                  <c:v>42.73</c:v>
                </c:pt>
                <c:pt idx="10">
                  <c:v>42.43</c:v>
                </c:pt>
                <c:pt idx="11">
                  <c:v>42.35</c:v>
                </c:pt>
                <c:pt idx="12">
                  <c:v>42.56</c:v>
                </c:pt>
                <c:pt idx="13">
                  <c:v>42.38</c:v>
                </c:pt>
                <c:pt idx="14">
                  <c:v>42.26</c:v>
                </c:pt>
                <c:pt idx="15">
                  <c:v>42.45</c:v>
                </c:pt>
                <c:pt idx="16">
                  <c:v>42.35</c:v>
                </c:pt>
                <c:pt idx="17">
                  <c:v>42.51</c:v>
                </c:pt>
                <c:pt idx="18">
                  <c:v>42.41</c:v>
                </c:pt>
                <c:pt idx="19">
                  <c:v>42.41</c:v>
                </c:pt>
                <c:pt idx="20">
                  <c:v>42.66</c:v>
                </c:pt>
                <c:pt idx="21">
                  <c:v>42.39</c:v>
                </c:pt>
                <c:pt idx="22">
                  <c:v>42.97</c:v>
                </c:pt>
                <c:pt idx="23">
                  <c:v>42.31</c:v>
                </c:pt>
                <c:pt idx="24">
                  <c:v>42.37</c:v>
                </c:pt>
                <c:pt idx="25">
                  <c:v>42.28</c:v>
                </c:pt>
                <c:pt idx="26">
                  <c:v>42.32</c:v>
                </c:pt>
                <c:pt idx="27">
                  <c:v>42.43</c:v>
                </c:pt>
                <c:pt idx="28">
                  <c:v>42.31</c:v>
                </c:pt>
                <c:pt idx="29">
                  <c:v>42.56</c:v>
                </c:pt>
                <c:pt idx="30">
                  <c:v>43.08</c:v>
                </c:pt>
                <c:pt idx="31">
                  <c:v>42.17</c:v>
                </c:pt>
                <c:pt idx="32">
                  <c:v>42.2</c:v>
                </c:pt>
                <c:pt idx="33">
                  <c:v>42.26</c:v>
                </c:pt>
                <c:pt idx="34">
                  <c:v>42.45</c:v>
                </c:pt>
                <c:pt idx="35">
                  <c:v>42.44</c:v>
                </c:pt>
                <c:pt idx="36">
                  <c:v>42.43</c:v>
                </c:pt>
                <c:pt idx="37">
                  <c:v>42.33</c:v>
                </c:pt>
                <c:pt idx="38">
                  <c:v>42.56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2171776"/>
        <c:axId val="210788928"/>
      </c:lineChart>
      <c:catAx>
        <c:axId val="2121717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210788928"/>
        <c:crosses val="autoZero"/>
        <c:auto val="1"/>
        <c:lblAlgn val="ctr"/>
        <c:lblOffset val="100"/>
        <c:noMultiLvlLbl val="0"/>
      </c:catAx>
      <c:valAx>
        <c:axId val="210788928"/>
        <c:scaling>
          <c:orientation val="minMax"/>
          <c:max val="45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212171776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189" l="0.70000000000000062" r="0.70000000000000062" t="0.75000000000000189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401"/>
          <c:y val="1.7743976179560302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'Kozak i razboiniki'!$C$18</c:f>
              <c:strCache>
                <c:ptCount val="1"/>
                <c:pt idx="0">
                  <c:v>Гаврилюк Олег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'Kozak i razboiniki'!$B$19:$B$78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'Kozak i razboiniki'!$C$19:$C$78</c:f>
              <c:numCache>
                <c:formatCode>0.00</c:formatCode>
                <c:ptCount val="60"/>
                <c:pt idx="0">
                  <c:v>49.69</c:v>
                </c:pt>
                <c:pt idx="1">
                  <c:v>43.14</c:v>
                </c:pt>
                <c:pt idx="2">
                  <c:v>43</c:v>
                </c:pt>
                <c:pt idx="3">
                  <c:v>42.68</c:v>
                </c:pt>
                <c:pt idx="4">
                  <c:v>42.57</c:v>
                </c:pt>
                <c:pt idx="5">
                  <c:v>42.31</c:v>
                </c:pt>
                <c:pt idx="6">
                  <c:v>42.37</c:v>
                </c:pt>
                <c:pt idx="7">
                  <c:v>42.36</c:v>
                </c:pt>
                <c:pt idx="8">
                  <c:v>42.63</c:v>
                </c:pt>
                <c:pt idx="9">
                  <c:v>42.25</c:v>
                </c:pt>
                <c:pt idx="10">
                  <c:v>42.22</c:v>
                </c:pt>
                <c:pt idx="11">
                  <c:v>42.2</c:v>
                </c:pt>
                <c:pt idx="12">
                  <c:v>42.44</c:v>
                </c:pt>
                <c:pt idx="13">
                  <c:v>42.31</c:v>
                </c:pt>
                <c:pt idx="14">
                  <c:v>43.04</c:v>
                </c:pt>
                <c:pt idx="15">
                  <c:v>42.25</c:v>
                </c:pt>
                <c:pt idx="16">
                  <c:v>42.4</c:v>
                </c:pt>
                <c:pt idx="17">
                  <c:v>42.47</c:v>
                </c:pt>
                <c:pt idx="18">
                  <c:v>42.49</c:v>
                </c:pt>
                <c:pt idx="19">
                  <c:v>42.47</c:v>
                </c:pt>
                <c:pt idx="20">
                  <c:v>42.35</c:v>
                </c:pt>
                <c:pt idx="21">
                  <c:v>42.59</c:v>
                </c:pt>
                <c:pt idx="22">
                  <c:v>42.95</c:v>
                </c:pt>
                <c:pt idx="23">
                  <c:v>42.5</c:v>
                </c:pt>
                <c:pt idx="24">
                  <c:v>42.32</c:v>
                </c:pt>
                <c:pt idx="25">
                  <c:v>42.56</c:v>
                </c:pt>
                <c:pt idx="26">
                  <c:v>42.6</c:v>
                </c:pt>
                <c:pt idx="27">
                  <c:v>42.43</c:v>
                </c:pt>
                <c:pt idx="28">
                  <c:v>42.68</c:v>
                </c:pt>
                <c:pt idx="29">
                  <c:v>42.36</c:v>
                </c:pt>
                <c:pt idx="30">
                  <c:v>42.34</c:v>
                </c:pt>
                <c:pt idx="31">
                  <c:v>42.34</c:v>
                </c:pt>
                <c:pt idx="32">
                  <c:v>42.34</c:v>
                </c:pt>
                <c:pt idx="33">
                  <c:v>42.4</c:v>
                </c:pt>
                <c:pt idx="34">
                  <c:v>43.09</c:v>
                </c:pt>
                <c:pt idx="35">
                  <c:v>42.43</c:v>
                </c:pt>
                <c:pt idx="36">
                  <c:v>42.39</c:v>
                </c:pt>
                <c:pt idx="37">
                  <c:v>42.37</c:v>
                </c:pt>
                <c:pt idx="38">
                  <c:v>42.38</c:v>
                </c:pt>
                <c:pt idx="39">
                  <c:v>42.48</c:v>
                </c:pt>
                <c:pt idx="40">
                  <c:v>42.47</c:v>
                </c:pt>
                <c:pt idx="41">
                  <c:v>42.61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'Kozak i razboiniki'!$D$18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'Kozak i razboiniki'!$B$19:$B$78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'Kozak i razboiniki'!$D$19:$D$78</c:f>
              <c:numCache>
                <c:formatCode>0.00</c:formatCode>
                <c:ptCount val="60"/>
                <c:pt idx="0">
                  <c:v>42.43</c:v>
                </c:pt>
                <c:pt idx="1">
                  <c:v>42.31</c:v>
                </c:pt>
                <c:pt idx="2">
                  <c:v>42.34</c:v>
                </c:pt>
                <c:pt idx="3">
                  <c:v>42.49</c:v>
                </c:pt>
                <c:pt idx="4">
                  <c:v>42.49</c:v>
                </c:pt>
                <c:pt idx="5">
                  <c:v>42.6</c:v>
                </c:pt>
                <c:pt idx="6">
                  <c:v>42.29</c:v>
                </c:pt>
                <c:pt idx="7">
                  <c:v>42.44</c:v>
                </c:pt>
                <c:pt idx="8">
                  <c:v>42.27</c:v>
                </c:pt>
                <c:pt idx="9">
                  <c:v>42.31</c:v>
                </c:pt>
                <c:pt idx="10">
                  <c:v>42.18</c:v>
                </c:pt>
                <c:pt idx="11">
                  <c:v>44.21</c:v>
                </c:pt>
                <c:pt idx="12">
                  <c:v>42.21</c:v>
                </c:pt>
                <c:pt idx="13">
                  <c:v>42.06</c:v>
                </c:pt>
                <c:pt idx="14">
                  <c:v>42.16</c:v>
                </c:pt>
                <c:pt idx="15">
                  <c:v>42.26</c:v>
                </c:pt>
                <c:pt idx="16">
                  <c:v>42.25</c:v>
                </c:pt>
                <c:pt idx="17">
                  <c:v>42.14</c:v>
                </c:pt>
                <c:pt idx="18">
                  <c:v>42.01</c:v>
                </c:pt>
                <c:pt idx="19">
                  <c:v>42.07</c:v>
                </c:pt>
                <c:pt idx="20">
                  <c:v>42.1</c:v>
                </c:pt>
                <c:pt idx="21">
                  <c:v>42.15</c:v>
                </c:pt>
                <c:pt idx="22">
                  <c:v>42.03</c:v>
                </c:pt>
                <c:pt idx="23">
                  <c:v>42.55</c:v>
                </c:pt>
                <c:pt idx="24">
                  <c:v>43.18</c:v>
                </c:pt>
                <c:pt idx="25">
                  <c:v>42.53</c:v>
                </c:pt>
                <c:pt idx="26">
                  <c:v>42.44</c:v>
                </c:pt>
                <c:pt idx="27">
                  <c:v>42.17</c:v>
                </c:pt>
                <c:pt idx="28">
                  <c:v>42.28</c:v>
                </c:pt>
                <c:pt idx="29">
                  <c:v>42.14</c:v>
                </c:pt>
                <c:pt idx="30">
                  <c:v>42.29</c:v>
                </c:pt>
                <c:pt idx="31">
                  <c:v>42.3</c:v>
                </c:pt>
                <c:pt idx="32">
                  <c:v>42.14</c:v>
                </c:pt>
                <c:pt idx="33">
                  <c:v>42.22</c:v>
                </c:pt>
                <c:pt idx="34">
                  <c:v>42.17</c:v>
                </c:pt>
                <c:pt idx="35">
                  <c:v>42.34</c:v>
                </c:pt>
                <c:pt idx="36">
                  <c:v>42.2</c:v>
                </c:pt>
                <c:pt idx="37">
                  <c:v>42.16</c:v>
                </c:pt>
                <c:pt idx="38">
                  <c:v>42.18</c:v>
                </c:pt>
                <c:pt idx="39">
                  <c:v>42.25</c:v>
                </c:pt>
                <c:pt idx="40">
                  <c:v>42.07</c:v>
                </c:pt>
                <c:pt idx="41">
                  <c:v>42.12</c:v>
                </c:pt>
                <c:pt idx="42">
                  <c:v>42.21</c:v>
                </c:pt>
                <c:pt idx="43">
                  <c:v>42.22</c:v>
                </c:pt>
                <c:pt idx="44">
                  <c:v>42.2</c:v>
                </c:pt>
                <c:pt idx="45">
                  <c:v>42.31</c:v>
                </c:pt>
                <c:pt idx="46">
                  <c:v>42.17</c:v>
                </c:pt>
                <c:pt idx="47">
                  <c:v>42.17</c:v>
                </c:pt>
                <c:pt idx="48">
                  <c:v>42.35</c:v>
                </c:pt>
                <c:pt idx="49">
                  <c:v>42.2</c:v>
                </c:pt>
                <c:pt idx="50">
                  <c:v>42.23</c:v>
                </c:pt>
                <c:pt idx="51">
                  <c:v>42.39</c:v>
                </c:pt>
                <c:pt idx="52">
                  <c:v>42.24</c:v>
                </c:pt>
                <c:pt idx="53">
                  <c:v>42.32</c:v>
                </c:pt>
                <c:pt idx="54">
                  <c:v>42.24</c:v>
                </c:pt>
                <c:pt idx="55">
                  <c:v>42.24</c:v>
                </c:pt>
                <c:pt idx="56">
                  <c:v>42.23</c:v>
                </c:pt>
                <c:pt idx="57" formatCode="General">
                  <c:v>42.25</c:v>
                </c:pt>
                <c:pt idx="58" formatCode="General">
                  <c:v>42.22</c:v>
                </c:pt>
                <c:pt idx="59" formatCode="General">
                  <c:v>42.59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'Kozak i razboiniki'!$E$18</c:f>
              <c:strCache>
                <c:ptCount val="1"/>
                <c:pt idx="0">
                  <c:v>Гаврилюк Олег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'Kozak i razboiniki'!$B$19:$B$78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'Kozak i razboiniki'!$E$19:$E$78</c:f>
              <c:numCache>
                <c:formatCode>0.00</c:formatCode>
                <c:ptCount val="60"/>
                <c:pt idx="0">
                  <c:v>42.73</c:v>
                </c:pt>
                <c:pt idx="1">
                  <c:v>42.99</c:v>
                </c:pt>
                <c:pt idx="2">
                  <c:v>42.68</c:v>
                </c:pt>
                <c:pt idx="3">
                  <c:v>42.63</c:v>
                </c:pt>
                <c:pt idx="4">
                  <c:v>42.73</c:v>
                </c:pt>
                <c:pt idx="5">
                  <c:v>42.68</c:v>
                </c:pt>
                <c:pt idx="6">
                  <c:v>42.41</c:v>
                </c:pt>
                <c:pt idx="7">
                  <c:v>42.44</c:v>
                </c:pt>
                <c:pt idx="8">
                  <c:v>42.64</c:v>
                </c:pt>
                <c:pt idx="9">
                  <c:v>42.39</c:v>
                </c:pt>
                <c:pt idx="10">
                  <c:v>42.51</c:v>
                </c:pt>
                <c:pt idx="11">
                  <c:v>42.48</c:v>
                </c:pt>
                <c:pt idx="12">
                  <c:v>42.53</c:v>
                </c:pt>
                <c:pt idx="13">
                  <c:v>42.39</c:v>
                </c:pt>
                <c:pt idx="14">
                  <c:v>42.51</c:v>
                </c:pt>
                <c:pt idx="15">
                  <c:v>42.65</c:v>
                </c:pt>
                <c:pt idx="16">
                  <c:v>42.44</c:v>
                </c:pt>
                <c:pt idx="17">
                  <c:v>42.42</c:v>
                </c:pt>
                <c:pt idx="18">
                  <c:v>42.63</c:v>
                </c:pt>
                <c:pt idx="19">
                  <c:v>42.58</c:v>
                </c:pt>
                <c:pt idx="20">
                  <c:v>42.47</c:v>
                </c:pt>
                <c:pt idx="21">
                  <c:v>42.49</c:v>
                </c:pt>
                <c:pt idx="22">
                  <c:v>42.87</c:v>
                </c:pt>
                <c:pt idx="23">
                  <c:v>42.33</c:v>
                </c:pt>
                <c:pt idx="24">
                  <c:v>42.53</c:v>
                </c:pt>
                <c:pt idx="25">
                  <c:v>42.35</c:v>
                </c:pt>
                <c:pt idx="26">
                  <c:v>42.6</c:v>
                </c:pt>
                <c:pt idx="27">
                  <c:v>42.4</c:v>
                </c:pt>
                <c:pt idx="28">
                  <c:v>42.31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'Kozak i razboiniki'!$F$18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'Kozak i razboiniki'!$B$19:$B$78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'Kozak i razboiniki'!$F$19:$F$78</c:f>
              <c:numCache>
                <c:formatCode>0.00</c:formatCode>
                <c:ptCount val="60"/>
                <c:pt idx="0">
                  <c:v>42.57</c:v>
                </c:pt>
                <c:pt idx="1">
                  <c:v>42.99</c:v>
                </c:pt>
                <c:pt idx="2">
                  <c:v>42.47</c:v>
                </c:pt>
                <c:pt idx="3">
                  <c:v>42.48</c:v>
                </c:pt>
                <c:pt idx="4">
                  <c:v>42.21</c:v>
                </c:pt>
                <c:pt idx="5">
                  <c:v>42.32</c:v>
                </c:pt>
                <c:pt idx="6">
                  <c:v>42.24</c:v>
                </c:pt>
                <c:pt idx="7">
                  <c:v>42.34</c:v>
                </c:pt>
                <c:pt idx="8">
                  <c:v>42.38</c:v>
                </c:pt>
                <c:pt idx="9">
                  <c:v>42.15</c:v>
                </c:pt>
                <c:pt idx="10">
                  <c:v>42.22</c:v>
                </c:pt>
                <c:pt idx="11">
                  <c:v>42.15</c:v>
                </c:pt>
                <c:pt idx="12">
                  <c:v>42.27</c:v>
                </c:pt>
                <c:pt idx="13">
                  <c:v>42.17</c:v>
                </c:pt>
                <c:pt idx="14">
                  <c:v>43.99</c:v>
                </c:pt>
                <c:pt idx="15">
                  <c:v>42.43</c:v>
                </c:pt>
                <c:pt idx="16">
                  <c:v>42.12</c:v>
                </c:pt>
                <c:pt idx="17">
                  <c:v>42.19</c:v>
                </c:pt>
                <c:pt idx="18">
                  <c:v>42.32</c:v>
                </c:pt>
                <c:pt idx="19">
                  <c:v>42.3</c:v>
                </c:pt>
                <c:pt idx="20">
                  <c:v>42.37</c:v>
                </c:pt>
                <c:pt idx="21">
                  <c:v>42.4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'Kozak i razboiniki'!$G$18</c:f>
              <c:strCache>
                <c:ptCount val="1"/>
                <c:pt idx="0">
                  <c:v>Гаврилюк Олег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'Kozak i razboiniki'!$B$19:$B$78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'Kozak i razboiniki'!$G$19:$G$78</c:f>
              <c:numCache>
                <c:formatCode>0.00</c:formatCode>
                <c:ptCount val="60"/>
                <c:pt idx="0">
                  <c:v>42.54</c:v>
                </c:pt>
                <c:pt idx="1">
                  <c:v>42.36</c:v>
                </c:pt>
                <c:pt idx="2">
                  <c:v>42.39</c:v>
                </c:pt>
                <c:pt idx="3">
                  <c:v>42.32</c:v>
                </c:pt>
                <c:pt idx="4">
                  <c:v>42.39</c:v>
                </c:pt>
                <c:pt idx="5">
                  <c:v>42.32</c:v>
                </c:pt>
                <c:pt idx="6">
                  <c:v>42.41</c:v>
                </c:pt>
                <c:pt idx="7">
                  <c:v>42.28</c:v>
                </c:pt>
                <c:pt idx="8">
                  <c:v>42.42</c:v>
                </c:pt>
                <c:pt idx="9">
                  <c:v>42.32</c:v>
                </c:pt>
                <c:pt idx="10">
                  <c:v>42.43</c:v>
                </c:pt>
                <c:pt idx="11">
                  <c:v>42.36</c:v>
                </c:pt>
                <c:pt idx="12">
                  <c:v>42.23</c:v>
                </c:pt>
                <c:pt idx="13">
                  <c:v>42.27</c:v>
                </c:pt>
                <c:pt idx="14">
                  <c:v>42.35</c:v>
                </c:pt>
                <c:pt idx="15">
                  <c:v>43.02</c:v>
                </c:pt>
                <c:pt idx="16">
                  <c:v>42.14</c:v>
                </c:pt>
                <c:pt idx="17">
                  <c:v>42.25</c:v>
                </c:pt>
                <c:pt idx="18">
                  <c:v>42.19</c:v>
                </c:pt>
                <c:pt idx="19">
                  <c:v>42.17</c:v>
                </c:pt>
                <c:pt idx="20">
                  <c:v>42.48</c:v>
                </c:pt>
                <c:pt idx="21">
                  <c:v>42.21</c:v>
                </c:pt>
                <c:pt idx="22">
                  <c:v>42.3</c:v>
                </c:pt>
                <c:pt idx="23">
                  <c:v>42.17</c:v>
                </c:pt>
                <c:pt idx="24">
                  <c:v>42.29</c:v>
                </c:pt>
                <c:pt idx="25">
                  <c:v>42.22</c:v>
                </c:pt>
                <c:pt idx="26">
                  <c:v>42.58</c:v>
                </c:pt>
                <c:pt idx="27">
                  <c:v>42.26</c:v>
                </c:pt>
                <c:pt idx="28">
                  <c:v>42.23</c:v>
                </c:pt>
                <c:pt idx="29">
                  <c:v>43.88</c:v>
                </c:pt>
                <c:pt idx="30">
                  <c:v>42.27</c:v>
                </c:pt>
                <c:pt idx="31">
                  <c:v>42.12</c:v>
                </c:pt>
                <c:pt idx="32">
                  <c:v>42.11</c:v>
                </c:pt>
                <c:pt idx="33">
                  <c:v>42.2</c:v>
                </c:pt>
                <c:pt idx="34">
                  <c:v>42.16</c:v>
                </c:pt>
                <c:pt idx="35">
                  <c:v>42.12</c:v>
                </c:pt>
                <c:pt idx="36">
                  <c:v>42.11</c:v>
                </c:pt>
                <c:pt idx="37">
                  <c:v>42.19</c:v>
                </c:pt>
                <c:pt idx="38">
                  <c:v>42.03</c:v>
                </c:pt>
                <c:pt idx="39">
                  <c:v>42.09</c:v>
                </c:pt>
                <c:pt idx="40">
                  <c:v>42.18</c:v>
                </c:pt>
                <c:pt idx="41">
                  <c:v>42.25</c:v>
                </c:pt>
                <c:pt idx="42">
                  <c:v>43.73</c:v>
                </c:pt>
                <c:pt idx="43">
                  <c:v>42.21</c:v>
                </c:pt>
                <c:pt idx="44">
                  <c:v>42.74</c:v>
                </c:pt>
                <c:pt idx="45">
                  <c:v>42.3</c:v>
                </c:pt>
                <c:pt idx="46">
                  <c:v>42.5</c:v>
                </c:pt>
                <c:pt idx="47">
                  <c:v>42.25</c:v>
                </c:pt>
                <c:pt idx="48">
                  <c:v>42.49</c:v>
                </c:pt>
                <c:pt idx="49">
                  <c:v>42.22</c:v>
                </c:pt>
                <c:pt idx="50">
                  <c:v>42.49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'Kozak i razboiniki'!$H$18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'Kozak i razboiniki'!$B$19:$B$78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'Kozak i razboiniki'!$H$19:$H$78</c:f>
              <c:numCache>
                <c:formatCode>0.00</c:formatCode>
                <c:ptCount val="60"/>
                <c:pt idx="0">
                  <c:v>42.43</c:v>
                </c:pt>
                <c:pt idx="1">
                  <c:v>42.52</c:v>
                </c:pt>
                <c:pt idx="2">
                  <c:v>42.5</c:v>
                </c:pt>
                <c:pt idx="3">
                  <c:v>42.42</c:v>
                </c:pt>
                <c:pt idx="4">
                  <c:v>42.38</c:v>
                </c:pt>
                <c:pt idx="5">
                  <c:v>42.21</c:v>
                </c:pt>
                <c:pt idx="6">
                  <c:v>42.46</c:v>
                </c:pt>
                <c:pt idx="7">
                  <c:v>42.3</c:v>
                </c:pt>
                <c:pt idx="8">
                  <c:v>42.33</c:v>
                </c:pt>
                <c:pt idx="9">
                  <c:v>42.34</c:v>
                </c:pt>
                <c:pt idx="10">
                  <c:v>42.16</c:v>
                </c:pt>
                <c:pt idx="11">
                  <c:v>42.24</c:v>
                </c:pt>
                <c:pt idx="12">
                  <c:v>42.23</c:v>
                </c:pt>
                <c:pt idx="13">
                  <c:v>42.24</c:v>
                </c:pt>
                <c:pt idx="14">
                  <c:v>41.95</c:v>
                </c:pt>
                <c:pt idx="15">
                  <c:v>42.29</c:v>
                </c:pt>
                <c:pt idx="16">
                  <c:v>42.3</c:v>
                </c:pt>
                <c:pt idx="17">
                  <c:v>42.28</c:v>
                </c:pt>
                <c:pt idx="18">
                  <c:v>42.24</c:v>
                </c:pt>
                <c:pt idx="19">
                  <c:v>42.46</c:v>
                </c:pt>
                <c:pt idx="20">
                  <c:v>42.34</c:v>
                </c:pt>
                <c:pt idx="21">
                  <c:v>42.18</c:v>
                </c:pt>
                <c:pt idx="22">
                  <c:v>42.24</c:v>
                </c:pt>
                <c:pt idx="23">
                  <c:v>42.28</c:v>
                </c:pt>
                <c:pt idx="24">
                  <c:v>42.24</c:v>
                </c:pt>
                <c:pt idx="25">
                  <c:v>42.02</c:v>
                </c:pt>
                <c:pt idx="26">
                  <c:v>42.08</c:v>
                </c:pt>
                <c:pt idx="27">
                  <c:v>42.19</c:v>
                </c:pt>
                <c:pt idx="28">
                  <c:v>42.25</c:v>
                </c:pt>
                <c:pt idx="29">
                  <c:v>42.08</c:v>
                </c:pt>
                <c:pt idx="30">
                  <c:v>42.12</c:v>
                </c:pt>
                <c:pt idx="31">
                  <c:v>42.18</c:v>
                </c:pt>
                <c:pt idx="32">
                  <c:v>42.2</c:v>
                </c:pt>
                <c:pt idx="33">
                  <c:v>42.34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2211200"/>
        <c:axId val="210791232"/>
      </c:lineChart>
      <c:catAx>
        <c:axId val="2122112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210791232"/>
        <c:crosses val="autoZero"/>
        <c:auto val="1"/>
        <c:lblAlgn val="ctr"/>
        <c:lblOffset val="100"/>
        <c:noMultiLvlLbl val="0"/>
      </c:catAx>
      <c:valAx>
        <c:axId val="210791232"/>
        <c:scaling>
          <c:orientation val="minMax"/>
          <c:max val="45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212211200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189" l="0.70000000000000062" r="0.70000000000000062" t="0.75000000000000189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401"/>
          <c:y val="1.7743976179560302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'Fortuna Racing'!$C$18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'Fortuna Racing'!$B$19:$B$78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'Fortuna Racing'!$C$19:$C$78</c:f>
              <c:numCache>
                <c:formatCode>0.00</c:formatCode>
                <c:ptCount val="60"/>
                <c:pt idx="0">
                  <c:v>45.98</c:v>
                </c:pt>
                <c:pt idx="1">
                  <c:v>42.86</c:v>
                </c:pt>
                <c:pt idx="2">
                  <c:v>42.95</c:v>
                </c:pt>
                <c:pt idx="3">
                  <c:v>42.71</c:v>
                </c:pt>
                <c:pt idx="4">
                  <c:v>42.27</c:v>
                </c:pt>
                <c:pt idx="5">
                  <c:v>42.31</c:v>
                </c:pt>
                <c:pt idx="6">
                  <c:v>42.36</c:v>
                </c:pt>
                <c:pt idx="7">
                  <c:v>42.18</c:v>
                </c:pt>
                <c:pt idx="8">
                  <c:v>42.31</c:v>
                </c:pt>
                <c:pt idx="9">
                  <c:v>42.28</c:v>
                </c:pt>
                <c:pt idx="10">
                  <c:v>42.23</c:v>
                </c:pt>
                <c:pt idx="11">
                  <c:v>42.25</c:v>
                </c:pt>
                <c:pt idx="12">
                  <c:v>42.2</c:v>
                </c:pt>
                <c:pt idx="13">
                  <c:v>42.24</c:v>
                </c:pt>
                <c:pt idx="14">
                  <c:v>42.29</c:v>
                </c:pt>
                <c:pt idx="15">
                  <c:v>42.43</c:v>
                </c:pt>
                <c:pt idx="16">
                  <c:v>42.46</c:v>
                </c:pt>
                <c:pt idx="17">
                  <c:v>42.35</c:v>
                </c:pt>
                <c:pt idx="18">
                  <c:v>42.26</c:v>
                </c:pt>
                <c:pt idx="19">
                  <c:v>42.94</c:v>
                </c:pt>
                <c:pt idx="20">
                  <c:v>42.39</c:v>
                </c:pt>
                <c:pt idx="21">
                  <c:v>42.26</c:v>
                </c:pt>
                <c:pt idx="22">
                  <c:v>42.36</c:v>
                </c:pt>
                <c:pt idx="23">
                  <c:v>42.29</c:v>
                </c:pt>
                <c:pt idx="24">
                  <c:v>42.32</c:v>
                </c:pt>
                <c:pt idx="25">
                  <c:v>42.37</c:v>
                </c:pt>
                <c:pt idx="26">
                  <c:v>42.39</c:v>
                </c:pt>
                <c:pt idx="27">
                  <c:v>42.35</c:v>
                </c:pt>
                <c:pt idx="28">
                  <c:v>42.32</c:v>
                </c:pt>
                <c:pt idx="29">
                  <c:v>42.43</c:v>
                </c:pt>
                <c:pt idx="30">
                  <c:v>42.53</c:v>
                </c:pt>
                <c:pt idx="31">
                  <c:v>42.42</c:v>
                </c:pt>
                <c:pt idx="32">
                  <c:v>42.45</c:v>
                </c:pt>
                <c:pt idx="33">
                  <c:v>42.48</c:v>
                </c:pt>
                <c:pt idx="34">
                  <c:v>42.43</c:v>
                </c:pt>
                <c:pt idx="35">
                  <c:v>42.8</c:v>
                </c:pt>
                <c:pt idx="36">
                  <c:v>42.52</c:v>
                </c:pt>
                <c:pt idx="37">
                  <c:v>42.78</c:v>
                </c:pt>
                <c:pt idx="38">
                  <c:v>42.67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'Fortuna Racing'!$D$18</c:f>
              <c:strCache>
                <c:ptCount val="1"/>
                <c:pt idx="0">
                  <c:v>Фортуна Таня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'Fortuna Racing'!$B$19:$B$78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'Fortuna Racing'!$D$19:$D$78</c:f>
              <c:numCache>
                <c:formatCode>0.00</c:formatCode>
                <c:ptCount val="60"/>
                <c:pt idx="0">
                  <c:v>42.21</c:v>
                </c:pt>
                <c:pt idx="1">
                  <c:v>42.26</c:v>
                </c:pt>
                <c:pt idx="2">
                  <c:v>42.28</c:v>
                </c:pt>
                <c:pt idx="3">
                  <c:v>42.5</c:v>
                </c:pt>
                <c:pt idx="4">
                  <c:v>42.23</c:v>
                </c:pt>
                <c:pt idx="5">
                  <c:v>42.35</c:v>
                </c:pt>
                <c:pt idx="6">
                  <c:v>42.27</c:v>
                </c:pt>
                <c:pt idx="7">
                  <c:v>42.45</c:v>
                </c:pt>
                <c:pt idx="8">
                  <c:v>42.41</c:v>
                </c:pt>
                <c:pt idx="9">
                  <c:v>42.97</c:v>
                </c:pt>
                <c:pt idx="10">
                  <c:v>42.59</c:v>
                </c:pt>
                <c:pt idx="11">
                  <c:v>42.44</c:v>
                </c:pt>
                <c:pt idx="12">
                  <c:v>42.41</c:v>
                </c:pt>
                <c:pt idx="13">
                  <c:v>42.49</c:v>
                </c:pt>
                <c:pt idx="14">
                  <c:v>42.37</c:v>
                </c:pt>
                <c:pt idx="15">
                  <c:v>42.46</c:v>
                </c:pt>
                <c:pt idx="16">
                  <c:v>42.41</c:v>
                </c:pt>
                <c:pt idx="17">
                  <c:v>42.45</c:v>
                </c:pt>
                <c:pt idx="18">
                  <c:v>42.32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'Fortuna Racing'!$E$18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'Fortuna Racing'!$B$19:$B$78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'Fortuna Racing'!$E$19:$E$78</c:f>
              <c:numCache>
                <c:formatCode>0.00</c:formatCode>
                <c:ptCount val="60"/>
                <c:pt idx="0">
                  <c:v>42.62</c:v>
                </c:pt>
                <c:pt idx="1">
                  <c:v>42.77</c:v>
                </c:pt>
                <c:pt idx="2">
                  <c:v>42.52</c:v>
                </c:pt>
                <c:pt idx="3">
                  <c:v>42.55</c:v>
                </c:pt>
                <c:pt idx="4">
                  <c:v>42.51</c:v>
                </c:pt>
                <c:pt idx="5">
                  <c:v>42.3</c:v>
                </c:pt>
                <c:pt idx="6">
                  <c:v>42.47</c:v>
                </c:pt>
                <c:pt idx="7">
                  <c:v>42.33</c:v>
                </c:pt>
                <c:pt idx="8">
                  <c:v>42.38</c:v>
                </c:pt>
                <c:pt idx="9">
                  <c:v>42.64</c:v>
                </c:pt>
                <c:pt idx="10">
                  <c:v>42.5</c:v>
                </c:pt>
                <c:pt idx="11">
                  <c:v>42.49</c:v>
                </c:pt>
                <c:pt idx="12">
                  <c:v>42.48</c:v>
                </c:pt>
                <c:pt idx="13">
                  <c:v>42.26</c:v>
                </c:pt>
                <c:pt idx="14">
                  <c:v>42.54</c:v>
                </c:pt>
                <c:pt idx="15">
                  <c:v>42.51</c:v>
                </c:pt>
                <c:pt idx="16">
                  <c:v>42.25</c:v>
                </c:pt>
                <c:pt idx="17">
                  <c:v>42.54</c:v>
                </c:pt>
                <c:pt idx="18">
                  <c:v>42.19</c:v>
                </c:pt>
                <c:pt idx="19">
                  <c:v>42.33</c:v>
                </c:pt>
                <c:pt idx="20">
                  <c:v>42.36</c:v>
                </c:pt>
                <c:pt idx="21">
                  <c:v>42.38</c:v>
                </c:pt>
                <c:pt idx="22">
                  <c:v>42.55</c:v>
                </c:pt>
                <c:pt idx="23">
                  <c:v>42.41</c:v>
                </c:pt>
                <c:pt idx="24">
                  <c:v>42.3</c:v>
                </c:pt>
                <c:pt idx="25">
                  <c:v>43.02</c:v>
                </c:pt>
                <c:pt idx="26">
                  <c:v>43.34</c:v>
                </c:pt>
                <c:pt idx="27">
                  <c:v>42.26</c:v>
                </c:pt>
                <c:pt idx="28">
                  <c:v>42.24</c:v>
                </c:pt>
                <c:pt idx="29">
                  <c:v>42.26</c:v>
                </c:pt>
                <c:pt idx="30">
                  <c:v>42.36</c:v>
                </c:pt>
                <c:pt idx="31">
                  <c:v>42.27</c:v>
                </c:pt>
                <c:pt idx="32">
                  <c:v>42.53</c:v>
                </c:pt>
                <c:pt idx="33">
                  <c:v>42.52</c:v>
                </c:pt>
                <c:pt idx="34">
                  <c:v>42.41</c:v>
                </c:pt>
                <c:pt idx="35">
                  <c:v>42.53</c:v>
                </c:pt>
                <c:pt idx="36">
                  <c:v>42.44</c:v>
                </c:pt>
                <c:pt idx="37">
                  <c:v>42.4</c:v>
                </c:pt>
                <c:pt idx="38">
                  <c:v>42.46</c:v>
                </c:pt>
                <c:pt idx="39">
                  <c:v>42.46</c:v>
                </c:pt>
                <c:pt idx="40">
                  <c:v>42.88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'Fortuna Racing'!$F$18</c:f>
              <c:strCache>
                <c:ptCount val="1"/>
                <c:pt idx="0">
                  <c:v>Фортуна Таня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'Fortuna Racing'!$B$19:$B$78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'Fortuna Racing'!$F$19:$F$78</c:f>
              <c:numCache>
                <c:formatCode>0.00</c:formatCode>
                <c:ptCount val="60"/>
                <c:pt idx="0">
                  <c:v>42.36</c:v>
                </c:pt>
                <c:pt idx="1">
                  <c:v>42.26</c:v>
                </c:pt>
                <c:pt idx="2">
                  <c:v>42.12</c:v>
                </c:pt>
                <c:pt idx="3">
                  <c:v>42.23</c:v>
                </c:pt>
                <c:pt idx="4">
                  <c:v>42.42</c:v>
                </c:pt>
                <c:pt idx="5">
                  <c:v>42.43</c:v>
                </c:pt>
                <c:pt idx="6">
                  <c:v>42.36</c:v>
                </c:pt>
                <c:pt idx="7">
                  <c:v>42.21</c:v>
                </c:pt>
                <c:pt idx="8">
                  <c:v>42.27</c:v>
                </c:pt>
                <c:pt idx="9">
                  <c:v>42.41</c:v>
                </c:pt>
                <c:pt idx="10">
                  <c:v>42.41</c:v>
                </c:pt>
                <c:pt idx="11">
                  <c:v>42.31</c:v>
                </c:pt>
                <c:pt idx="12">
                  <c:v>42.39</c:v>
                </c:pt>
                <c:pt idx="13">
                  <c:v>42.99</c:v>
                </c:pt>
                <c:pt idx="14">
                  <c:v>42.39</c:v>
                </c:pt>
                <c:pt idx="15">
                  <c:v>42.34</c:v>
                </c:pt>
                <c:pt idx="16">
                  <c:v>42.21</c:v>
                </c:pt>
                <c:pt idx="17">
                  <c:v>42.22</c:v>
                </c:pt>
                <c:pt idx="18">
                  <c:v>43.08</c:v>
                </c:pt>
                <c:pt idx="19">
                  <c:v>42.61</c:v>
                </c:pt>
                <c:pt idx="20">
                  <c:v>42.6</c:v>
                </c:pt>
                <c:pt idx="21">
                  <c:v>43.79</c:v>
                </c:pt>
                <c:pt idx="22">
                  <c:v>42.66</c:v>
                </c:pt>
                <c:pt idx="23">
                  <c:v>42.28</c:v>
                </c:pt>
                <c:pt idx="24">
                  <c:v>42.33</c:v>
                </c:pt>
                <c:pt idx="25">
                  <c:v>42.43</c:v>
                </c:pt>
                <c:pt idx="26">
                  <c:v>42.26</c:v>
                </c:pt>
                <c:pt idx="27">
                  <c:v>42.35</c:v>
                </c:pt>
                <c:pt idx="28">
                  <c:v>42.23</c:v>
                </c:pt>
                <c:pt idx="29">
                  <c:v>42.27</c:v>
                </c:pt>
                <c:pt idx="30">
                  <c:v>42.22</c:v>
                </c:pt>
                <c:pt idx="31">
                  <c:v>42.23</c:v>
                </c:pt>
                <c:pt idx="32">
                  <c:v>42.3</c:v>
                </c:pt>
                <c:pt idx="33">
                  <c:v>42.29</c:v>
                </c:pt>
                <c:pt idx="34">
                  <c:v>42.59</c:v>
                </c:pt>
                <c:pt idx="35">
                  <c:v>42.34</c:v>
                </c:pt>
                <c:pt idx="36">
                  <c:v>42.33</c:v>
                </c:pt>
                <c:pt idx="37">
                  <c:v>42.09</c:v>
                </c:pt>
                <c:pt idx="38">
                  <c:v>42.35</c:v>
                </c:pt>
                <c:pt idx="39">
                  <c:v>42.29</c:v>
                </c:pt>
                <c:pt idx="40">
                  <c:v>42.35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'Fortuna Racing'!$G$18</c:f>
              <c:strCache>
                <c:ptCount val="1"/>
                <c:pt idx="0">
                  <c:v>Фортуна Таня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'Fortuna Racing'!$B$19:$B$78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'Fortuna Racing'!$G$19:$G$78</c:f>
              <c:numCache>
                <c:formatCode>0.00</c:formatCode>
                <c:ptCount val="60"/>
                <c:pt idx="0">
                  <c:v>42.5</c:v>
                </c:pt>
                <c:pt idx="1">
                  <c:v>42.21</c:v>
                </c:pt>
                <c:pt idx="2">
                  <c:v>42.07</c:v>
                </c:pt>
                <c:pt idx="3">
                  <c:v>42.35</c:v>
                </c:pt>
                <c:pt idx="4">
                  <c:v>42.35</c:v>
                </c:pt>
                <c:pt idx="5">
                  <c:v>42.27</c:v>
                </c:pt>
                <c:pt idx="6">
                  <c:v>42.4</c:v>
                </c:pt>
                <c:pt idx="7">
                  <c:v>42.44</c:v>
                </c:pt>
                <c:pt idx="8">
                  <c:v>42.23</c:v>
                </c:pt>
                <c:pt idx="9">
                  <c:v>42.3</c:v>
                </c:pt>
                <c:pt idx="10">
                  <c:v>42.2</c:v>
                </c:pt>
                <c:pt idx="11">
                  <c:v>42.22</c:v>
                </c:pt>
                <c:pt idx="12">
                  <c:v>42.41</c:v>
                </c:pt>
                <c:pt idx="13">
                  <c:v>42.2</c:v>
                </c:pt>
                <c:pt idx="14">
                  <c:v>42.24</c:v>
                </c:pt>
                <c:pt idx="15">
                  <c:v>42.18</c:v>
                </c:pt>
                <c:pt idx="16">
                  <c:v>42.1</c:v>
                </c:pt>
                <c:pt idx="17">
                  <c:v>42.23</c:v>
                </c:pt>
                <c:pt idx="18">
                  <c:v>42.35</c:v>
                </c:pt>
                <c:pt idx="19">
                  <c:v>42.19</c:v>
                </c:pt>
                <c:pt idx="20">
                  <c:v>42.28</c:v>
                </c:pt>
                <c:pt idx="21">
                  <c:v>42.23</c:v>
                </c:pt>
                <c:pt idx="22">
                  <c:v>42.04</c:v>
                </c:pt>
                <c:pt idx="23">
                  <c:v>42.15</c:v>
                </c:pt>
                <c:pt idx="24">
                  <c:v>42.18</c:v>
                </c:pt>
                <c:pt idx="25">
                  <c:v>41.95</c:v>
                </c:pt>
                <c:pt idx="26">
                  <c:v>42.07</c:v>
                </c:pt>
                <c:pt idx="27">
                  <c:v>42.14</c:v>
                </c:pt>
                <c:pt idx="28">
                  <c:v>42.3</c:v>
                </c:pt>
                <c:pt idx="29">
                  <c:v>42.11</c:v>
                </c:pt>
                <c:pt idx="30">
                  <c:v>42.14</c:v>
                </c:pt>
                <c:pt idx="31">
                  <c:v>42.06</c:v>
                </c:pt>
                <c:pt idx="32">
                  <c:v>42.21</c:v>
                </c:pt>
                <c:pt idx="33">
                  <c:v>42.35</c:v>
                </c:pt>
                <c:pt idx="34">
                  <c:v>42.17</c:v>
                </c:pt>
                <c:pt idx="35">
                  <c:v>42.34</c:v>
                </c:pt>
                <c:pt idx="36">
                  <c:v>42.22</c:v>
                </c:pt>
                <c:pt idx="37">
                  <c:v>42.52</c:v>
                </c:pt>
                <c:pt idx="38">
                  <c:v>42.21</c:v>
                </c:pt>
                <c:pt idx="39">
                  <c:v>42.4</c:v>
                </c:pt>
                <c:pt idx="40">
                  <c:v>42.28</c:v>
                </c:pt>
                <c:pt idx="41">
                  <c:v>42.21</c:v>
                </c:pt>
                <c:pt idx="42">
                  <c:v>42.1</c:v>
                </c:pt>
                <c:pt idx="43">
                  <c:v>42.36</c:v>
                </c:pt>
                <c:pt idx="44">
                  <c:v>42.21</c:v>
                </c:pt>
                <c:pt idx="45">
                  <c:v>42.33</c:v>
                </c:pt>
                <c:pt idx="46">
                  <c:v>42.35</c:v>
                </c:pt>
                <c:pt idx="47">
                  <c:v>42.29</c:v>
                </c:pt>
                <c:pt idx="48">
                  <c:v>42.25</c:v>
                </c:pt>
                <c:pt idx="49">
                  <c:v>42.2</c:v>
                </c:pt>
                <c:pt idx="50">
                  <c:v>42.27</c:v>
                </c:pt>
                <c:pt idx="51">
                  <c:v>42.3</c:v>
                </c:pt>
                <c:pt idx="52">
                  <c:v>42.51</c:v>
                </c:pt>
                <c:pt idx="53">
                  <c:v>42.08</c:v>
                </c:pt>
                <c:pt idx="54">
                  <c:v>42.36</c:v>
                </c:pt>
                <c:pt idx="55">
                  <c:v>44.1</c:v>
                </c:pt>
                <c:pt idx="56">
                  <c:v>42.33</c:v>
                </c:pt>
                <c:pt idx="57" formatCode="General">
                  <c:v>42.25</c:v>
                </c:pt>
                <c:pt idx="58" formatCode="General">
                  <c:v>42.77</c:v>
                </c:pt>
                <c:pt idx="59" formatCode="General">
                  <c:v>42.32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'Fortuna Racing'!$H$18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'Fortuna Racing'!$B$19:$B$78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'Fortuna Racing'!$H$19:$H$78</c:f>
              <c:numCache>
                <c:formatCode>0.00</c:formatCode>
                <c:ptCount val="60"/>
                <c:pt idx="0">
                  <c:v>42.64</c:v>
                </c:pt>
                <c:pt idx="1">
                  <c:v>43.18</c:v>
                </c:pt>
                <c:pt idx="2">
                  <c:v>42.62</c:v>
                </c:pt>
                <c:pt idx="3">
                  <c:v>42.57</c:v>
                </c:pt>
                <c:pt idx="4">
                  <c:v>42.5</c:v>
                </c:pt>
                <c:pt idx="5">
                  <c:v>42.69</c:v>
                </c:pt>
                <c:pt idx="6">
                  <c:v>42.63</c:v>
                </c:pt>
                <c:pt idx="7">
                  <c:v>42.41</c:v>
                </c:pt>
                <c:pt idx="8">
                  <c:v>42.25</c:v>
                </c:pt>
                <c:pt idx="9">
                  <c:v>42.13</c:v>
                </c:pt>
                <c:pt idx="10">
                  <c:v>42.44</c:v>
                </c:pt>
                <c:pt idx="11">
                  <c:v>42.43</c:v>
                </c:pt>
                <c:pt idx="12">
                  <c:v>42.34</c:v>
                </c:pt>
                <c:pt idx="13">
                  <c:v>42.5</c:v>
                </c:pt>
                <c:pt idx="14">
                  <c:v>42.41</c:v>
                </c:pt>
                <c:pt idx="15">
                  <c:v>42.3</c:v>
                </c:pt>
                <c:pt idx="16">
                  <c:v>42.33</c:v>
                </c:pt>
                <c:pt idx="17">
                  <c:v>42.55</c:v>
                </c:pt>
                <c:pt idx="18">
                  <c:v>42.36</c:v>
                </c:pt>
                <c:pt idx="19">
                  <c:v>42.3</c:v>
                </c:pt>
                <c:pt idx="20">
                  <c:v>42.92</c:v>
                </c:pt>
                <c:pt idx="21">
                  <c:v>42.44</c:v>
                </c:pt>
                <c:pt idx="22">
                  <c:v>42.44</c:v>
                </c:pt>
                <c:pt idx="23">
                  <c:v>42.34</c:v>
                </c:pt>
                <c:pt idx="24">
                  <c:v>42.4</c:v>
                </c:pt>
                <c:pt idx="25">
                  <c:v>42.2</c:v>
                </c:pt>
                <c:pt idx="26">
                  <c:v>42.33</c:v>
                </c:pt>
                <c:pt idx="27">
                  <c:v>42.38</c:v>
                </c:pt>
                <c:pt idx="28">
                  <c:v>42.24</c:v>
                </c:pt>
                <c:pt idx="29">
                  <c:v>42.48</c:v>
                </c:pt>
                <c:pt idx="30">
                  <c:v>42.23</c:v>
                </c:pt>
                <c:pt idx="31">
                  <c:v>42.21</c:v>
                </c:pt>
                <c:pt idx="32">
                  <c:v>42.21</c:v>
                </c:pt>
                <c:pt idx="33">
                  <c:v>42.61</c:v>
                </c:pt>
                <c:pt idx="34">
                  <c:v>42.73</c:v>
                </c:pt>
                <c:pt idx="35">
                  <c:v>42.55</c:v>
                </c:pt>
                <c:pt idx="36">
                  <c:v>42.24</c:v>
                </c:pt>
                <c:pt idx="37">
                  <c:v>42.4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2449280"/>
        <c:axId val="210793536"/>
      </c:lineChart>
      <c:catAx>
        <c:axId val="2124492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210793536"/>
        <c:crosses val="autoZero"/>
        <c:auto val="1"/>
        <c:lblAlgn val="ctr"/>
        <c:lblOffset val="100"/>
        <c:noMultiLvlLbl val="0"/>
      </c:catAx>
      <c:valAx>
        <c:axId val="210793536"/>
        <c:scaling>
          <c:orientation val="minMax"/>
          <c:max val="45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212449280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189" l="0.70000000000000062" r="0.70000000000000062" t="0.75000000000000189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401"/>
          <c:y val="1.7743976179560302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'Kozaks 22'!$C$18</c:f>
              <c:strCache>
                <c:ptCount val="1"/>
                <c:pt idx="0">
                  <c:v>Лысенский Денис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'Kozaks 22'!$B$19:$B$70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'Kozaks 22'!$C$19:$C$70</c:f>
              <c:numCache>
                <c:formatCode>0.00</c:formatCode>
                <c:ptCount val="52"/>
                <c:pt idx="0">
                  <c:v>46.18</c:v>
                </c:pt>
                <c:pt idx="1">
                  <c:v>43.28</c:v>
                </c:pt>
                <c:pt idx="2">
                  <c:v>42.89</c:v>
                </c:pt>
                <c:pt idx="3">
                  <c:v>42.62</c:v>
                </c:pt>
                <c:pt idx="4">
                  <c:v>42.35</c:v>
                </c:pt>
                <c:pt idx="5">
                  <c:v>43.24</c:v>
                </c:pt>
                <c:pt idx="6">
                  <c:v>42.27</c:v>
                </c:pt>
                <c:pt idx="7">
                  <c:v>42.15</c:v>
                </c:pt>
                <c:pt idx="8">
                  <c:v>42.28</c:v>
                </c:pt>
                <c:pt idx="9">
                  <c:v>42.31</c:v>
                </c:pt>
                <c:pt idx="10">
                  <c:v>42.13</c:v>
                </c:pt>
                <c:pt idx="11">
                  <c:v>42.08</c:v>
                </c:pt>
                <c:pt idx="12">
                  <c:v>42.31</c:v>
                </c:pt>
                <c:pt idx="13">
                  <c:v>42.08</c:v>
                </c:pt>
                <c:pt idx="14">
                  <c:v>42.29</c:v>
                </c:pt>
                <c:pt idx="15">
                  <c:v>42.21</c:v>
                </c:pt>
                <c:pt idx="16">
                  <c:v>42.26</c:v>
                </c:pt>
                <c:pt idx="17">
                  <c:v>42.26</c:v>
                </c:pt>
                <c:pt idx="18">
                  <c:v>42.46</c:v>
                </c:pt>
                <c:pt idx="19">
                  <c:v>42.39</c:v>
                </c:pt>
                <c:pt idx="20">
                  <c:v>42.22</c:v>
                </c:pt>
                <c:pt idx="21">
                  <c:v>42.14</c:v>
                </c:pt>
                <c:pt idx="22">
                  <c:v>42.2</c:v>
                </c:pt>
                <c:pt idx="23">
                  <c:v>42.32</c:v>
                </c:pt>
                <c:pt idx="24">
                  <c:v>42.31</c:v>
                </c:pt>
                <c:pt idx="25">
                  <c:v>42.16</c:v>
                </c:pt>
                <c:pt idx="26">
                  <c:v>42.24</c:v>
                </c:pt>
                <c:pt idx="27">
                  <c:v>42.3</c:v>
                </c:pt>
                <c:pt idx="28">
                  <c:v>42.39</c:v>
                </c:pt>
                <c:pt idx="29">
                  <c:v>42.29</c:v>
                </c:pt>
                <c:pt idx="30">
                  <c:v>42.5</c:v>
                </c:pt>
                <c:pt idx="31">
                  <c:v>42.38</c:v>
                </c:pt>
                <c:pt idx="32">
                  <c:v>42.3</c:v>
                </c:pt>
                <c:pt idx="33">
                  <c:v>42.25</c:v>
                </c:pt>
                <c:pt idx="34">
                  <c:v>42.35</c:v>
                </c:pt>
                <c:pt idx="35">
                  <c:v>42.47</c:v>
                </c:pt>
                <c:pt idx="36">
                  <c:v>42.49</c:v>
                </c:pt>
                <c:pt idx="37">
                  <c:v>42.24</c:v>
                </c:pt>
                <c:pt idx="38">
                  <c:v>42.31</c:v>
                </c:pt>
                <c:pt idx="39">
                  <c:v>42.49</c:v>
                </c:pt>
                <c:pt idx="40">
                  <c:v>42.34</c:v>
                </c:pt>
                <c:pt idx="41">
                  <c:v>42.22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'Kozaks 22'!$D$18</c:f>
              <c:strCache>
                <c:ptCount val="1"/>
                <c:pt idx="0">
                  <c:v>Кравец Олег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'Kozaks 22'!$B$19:$B$70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'Kozaks 22'!$D$19:$D$70</c:f>
              <c:numCache>
                <c:formatCode>0.00</c:formatCode>
                <c:ptCount val="52"/>
                <c:pt idx="0">
                  <c:v>42.82</c:v>
                </c:pt>
                <c:pt idx="1">
                  <c:v>42.65</c:v>
                </c:pt>
                <c:pt idx="2">
                  <c:v>42.63</c:v>
                </c:pt>
                <c:pt idx="3">
                  <c:v>42.48</c:v>
                </c:pt>
                <c:pt idx="4">
                  <c:v>42.62</c:v>
                </c:pt>
                <c:pt idx="5">
                  <c:v>42.91</c:v>
                </c:pt>
                <c:pt idx="6">
                  <c:v>42.7</c:v>
                </c:pt>
                <c:pt idx="7">
                  <c:v>42.42</c:v>
                </c:pt>
                <c:pt idx="8">
                  <c:v>43.06</c:v>
                </c:pt>
                <c:pt idx="9">
                  <c:v>42.78</c:v>
                </c:pt>
                <c:pt idx="10">
                  <c:v>42.6</c:v>
                </c:pt>
                <c:pt idx="11">
                  <c:v>42.43</c:v>
                </c:pt>
                <c:pt idx="12">
                  <c:v>42.68</c:v>
                </c:pt>
                <c:pt idx="13">
                  <c:v>42.7</c:v>
                </c:pt>
                <c:pt idx="14">
                  <c:v>42.6</c:v>
                </c:pt>
                <c:pt idx="15">
                  <c:v>42.54</c:v>
                </c:pt>
                <c:pt idx="16">
                  <c:v>42.48</c:v>
                </c:pt>
                <c:pt idx="17">
                  <c:v>42.83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'Kozaks 22'!$E$18</c:f>
              <c:strCache>
                <c:ptCount val="1"/>
                <c:pt idx="0">
                  <c:v>Кравец Олег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'Kozaks 22'!$B$19:$B$70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'Kozaks 22'!$E$19:$E$70</c:f>
              <c:numCache>
                <c:formatCode>0.00</c:formatCode>
                <c:ptCount val="52"/>
                <c:pt idx="0">
                  <c:v>42.74</c:v>
                </c:pt>
                <c:pt idx="1">
                  <c:v>42.58</c:v>
                </c:pt>
                <c:pt idx="2">
                  <c:v>42.48</c:v>
                </c:pt>
                <c:pt idx="3">
                  <c:v>42.74</c:v>
                </c:pt>
                <c:pt idx="4">
                  <c:v>42.68</c:v>
                </c:pt>
                <c:pt idx="5">
                  <c:v>43.1</c:v>
                </c:pt>
                <c:pt idx="6">
                  <c:v>42.68</c:v>
                </c:pt>
                <c:pt idx="7">
                  <c:v>42.83</c:v>
                </c:pt>
                <c:pt idx="8">
                  <c:v>42.89</c:v>
                </c:pt>
                <c:pt idx="9">
                  <c:v>42.53</c:v>
                </c:pt>
                <c:pt idx="10">
                  <c:v>42.65</c:v>
                </c:pt>
                <c:pt idx="11">
                  <c:v>42.81</c:v>
                </c:pt>
                <c:pt idx="12">
                  <c:v>42.79</c:v>
                </c:pt>
                <c:pt idx="13">
                  <c:v>42.74</c:v>
                </c:pt>
                <c:pt idx="14">
                  <c:v>42.89</c:v>
                </c:pt>
                <c:pt idx="15">
                  <c:v>42.82</c:v>
                </c:pt>
                <c:pt idx="16">
                  <c:v>42.81</c:v>
                </c:pt>
                <c:pt idx="17">
                  <c:v>42.57</c:v>
                </c:pt>
                <c:pt idx="18">
                  <c:v>42.72</c:v>
                </c:pt>
                <c:pt idx="19">
                  <c:v>43.07</c:v>
                </c:pt>
                <c:pt idx="20">
                  <c:v>42.87</c:v>
                </c:pt>
                <c:pt idx="21">
                  <c:v>42.44</c:v>
                </c:pt>
                <c:pt idx="22">
                  <c:v>42.62</c:v>
                </c:pt>
                <c:pt idx="23">
                  <c:v>42.81</c:v>
                </c:pt>
                <c:pt idx="24">
                  <c:v>43.24</c:v>
                </c:pt>
                <c:pt idx="25">
                  <c:v>42.68</c:v>
                </c:pt>
                <c:pt idx="26">
                  <c:v>42.63</c:v>
                </c:pt>
                <c:pt idx="27">
                  <c:v>42.71</c:v>
                </c:pt>
                <c:pt idx="28">
                  <c:v>42.8</c:v>
                </c:pt>
                <c:pt idx="29">
                  <c:v>43.04</c:v>
                </c:pt>
                <c:pt idx="30">
                  <c:v>42.53</c:v>
                </c:pt>
                <c:pt idx="31">
                  <c:v>42.51</c:v>
                </c:pt>
                <c:pt idx="32">
                  <c:v>42.68</c:v>
                </c:pt>
                <c:pt idx="33">
                  <c:v>42.72</c:v>
                </c:pt>
                <c:pt idx="34">
                  <c:v>43.26</c:v>
                </c:pt>
                <c:pt idx="35">
                  <c:v>42.56</c:v>
                </c:pt>
                <c:pt idx="36">
                  <c:v>42.46</c:v>
                </c:pt>
                <c:pt idx="37">
                  <c:v>42.84</c:v>
                </c:pt>
                <c:pt idx="38">
                  <c:v>42.7</c:v>
                </c:pt>
                <c:pt idx="39">
                  <c:v>42.72</c:v>
                </c:pt>
                <c:pt idx="40">
                  <c:v>43.25</c:v>
                </c:pt>
                <c:pt idx="41">
                  <c:v>42.69</c:v>
                </c:pt>
                <c:pt idx="42">
                  <c:v>42.21</c:v>
                </c:pt>
                <c:pt idx="43">
                  <c:v>42.83</c:v>
                </c:pt>
                <c:pt idx="44">
                  <c:v>42.49</c:v>
                </c:pt>
                <c:pt idx="45">
                  <c:v>42.46</c:v>
                </c:pt>
                <c:pt idx="46">
                  <c:v>42.49</c:v>
                </c:pt>
                <c:pt idx="47">
                  <c:v>43.1</c:v>
                </c:pt>
                <c:pt idx="48">
                  <c:v>42.46</c:v>
                </c:pt>
                <c:pt idx="49">
                  <c:v>42.87</c:v>
                </c:pt>
                <c:pt idx="50">
                  <c:v>42.81</c:v>
                </c:pt>
                <c:pt idx="51">
                  <c:v>42.82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'Kozaks 22'!$F$18</c:f>
              <c:strCache>
                <c:ptCount val="1"/>
                <c:pt idx="0">
                  <c:v>Лысенский Денис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'Kozaks 22'!$B$19:$B$70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'Kozaks 22'!$F$19:$F$70</c:f>
              <c:numCache>
                <c:formatCode>0.00</c:formatCode>
                <c:ptCount val="52"/>
                <c:pt idx="0">
                  <c:v>42.4</c:v>
                </c:pt>
                <c:pt idx="1">
                  <c:v>42.33</c:v>
                </c:pt>
                <c:pt idx="2">
                  <c:v>42.46</c:v>
                </c:pt>
                <c:pt idx="3">
                  <c:v>42.12</c:v>
                </c:pt>
                <c:pt idx="4">
                  <c:v>42.32</c:v>
                </c:pt>
                <c:pt idx="5">
                  <c:v>42.32</c:v>
                </c:pt>
                <c:pt idx="6">
                  <c:v>42.3</c:v>
                </c:pt>
                <c:pt idx="7">
                  <c:v>42.3</c:v>
                </c:pt>
                <c:pt idx="8">
                  <c:v>42.3</c:v>
                </c:pt>
                <c:pt idx="9">
                  <c:v>42.2</c:v>
                </c:pt>
                <c:pt idx="10">
                  <c:v>42.28</c:v>
                </c:pt>
                <c:pt idx="11">
                  <c:v>42.21</c:v>
                </c:pt>
                <c:pt idx="12">
                  <c:v>42.29</c:v>
                </c:pt>
                <c:pt idx="13">
                  <c:v>42.44</c:v>
                </c:pt>
                <c:pt idx="14">
                  <c:v>42.31</c:v>
                </c:pt>
                <c:pt idx="15">
                  <c:v>42.31</c:v>
                </c:pt>
                <c:pt idx="16">
                  <c:v>42.3</c:v>
                </c:pt>
                <c:pt idx="17">
                  <c:v>42.24</c:v>
                </c:pt>
                <c:pt idx="18">
                  <c:v>42.39</c:v>
                </c:pt>
                <c:pt idx="19">
                  <c:v>42.27</c:v>
                </c:pt>
                <c:pt idx="20">
                  <c:v>42.52</c:v>
                </c:pt>
                <c:pt idx="21">
                  <c:v>42.43</c:v>
                </c:pt>
                <c:pt idx="22">
                  <c:v>42.17</c:v>
                </c:pt>
                <c:pt idx="23">
                  <c:v>42.23</c:v>
                </c:pt>
                <c:pt idx="24">
                  <c:v>42.16</c:v>
                </c:pt>
                <c:pt idx="25">
                  <c:v>42.14</c:v>
                </c:pt>
                <c:pt idx="26">
                  <c:v>42.38</c:v>
                </c:pt>
                <c:pt idx="27">
                  <c:v>42.23</c:v>
                </c:pt>
                <c:pt idx="28">
                  <c:v>42.58</c:v>
                </c:pt>
                <c:pt idx="29">
                  <c:v>42.49</c:v>
                </c:pt>
                <c:pt idx="30">
                  <c:v>42.34</c:v>
                </c:pt>
                <c:pt idx="31">
                  <c:v>42.47</c:v>
                </c:pt>
                <c:pt idx="32">
                  <c:v>42.4</c:v>
                </c:pt>
                <c:pt idx="33">
                  <c:v>42.25</c:v>
                </c:pt>
                <c:pt idx="34">
                  <c:v>42.28</c:v>
                </c:pt>
                <c:pt idx="35">
                  <c:v>42.8</c:v>
                </c:pt>
                <c:pt idx="36">
                  <c:v>42.19</c:v>
                </c:pt>
                <c:pt idx="37">
                  <c:v>42.19</c:v>
                </c:pt>
                <c:pt idx="38">
                  <c:v>42.38</c:v>
                </c:pt>
                <c:pt idx="39">
                  <c:v>42.37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'Kozaks 22'!$G$18</c:f>
              <c:strCache>
                <c:ptCount val="1"/>
                <c:pt idx="0">
                  <c:v>Кравец Олег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'Kozaks 22'!$B$19:$B$70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'Kozaks 22'!$G$19:$G$70</c:f>
              <c:numCache>
                <c:formatCode>0.00</c:formatCode>
                <c:ptCount val="52"/>
                <c:pt idx="0">
                  <c:v>43.6</c:v>
                </c:pt>
                <c:pt idx="1">
                  <c:v>42.97</c:v>
                </c:pt>
                <c:pt idx="2">
                  <c:v>42.98</c:v>
                </c:pt>
                <c:pt idx="3">
                  <c:v>42.62</c:v>
                </c:pt>
                <c:pt idx="4">
                  <c:v>42.71</c:v>
                </c:pt>
                <c:pt idx="5">
                  <c:v>42.53</c:v>
                </c:pt>
                <c:pt idx="6">
                  <c:v>42.73</c:v>
                </c:pt>
                <c:pt idx="7">
                  <c:v>42.48</c:v>
                </c:pt>
                <c:pt idx="8">
                  <c:v>42.52</c:v>
                </c:pt>
                <c:pt idx="9">
                  <c:v>42.71</c:v>
                </c:pt>
                <c:pt idx="10">
                  <c:v>42.79</c:v>
                </c:pt>
                <c:pt idx="11">
                  <c:v>42.58</c:v>
                </c:pt>
                <c:pt idx="12">
                  <c:v>42.69</c:v>
                </c:pt>
                <c:pt idx="13">
                  <c:v>42.59</c:v>
                </c:pt>
                <c:pt idx="14">
                  <c:v>42.31</c:v>
                </c:pt>
                <c:pt idx="15">
                  <c:v>42.49</c:v>
                </c:pt>
                <c:pt idx="16">
                  <c:v>42.42</c:v>
                </c:pt>
                <c:pt idx="17">
                  <c:v>42.25</c:v>
                </c:pt>
                <c:pt idx="18">
                  <c:v>42.35</c:v>
                </c:pt>
                <c:pt idx="19">
                  <c:v>42.49</c:v>
                </c:pt>
                <c:pt idx="20">
                  <c:v>42.36</c:v>
                </c:pt>
                <c:pt idx="21">
                  <c:v>42.34</c:v>
                </c:pt>
                <c:pt idx="22">
                  <c:v>42.25</c:v>
                </c:pt>
                <c:pt idx="23">
                  <c:v>42.52</c:v>
                </c:pt>
                <c:pt idx="24">
                  <c:v>42.38</c:v>
                </c:pt>
                <c:pt idx="25">
                  <c:v>42.28</c:v>
                </c:pt>
                <c:pt idx="26">
                  <c:v>42.33</c:v>
                </c:pt>
                <c:pt idx="27">
                  <c:v>42.38</c:v>
                </c:pt>
                <c:pt idx="28">
                  <c:v>42.24</c:v>
                </c:pt>
                <c:pt idx="29">
                  <c:v>42.45</c:v>
                </c:pt>
                <c:pt idx="30">
                  <c:v>42.45</c:v>
                </c:pt>
                <c:pt idx="31">
                  <c:v>42.38</c:v>
                </c:pt>
                <c:pt idx="32">
                  <c:v>42.51</c:v>
                </c:pt>
                <c:pt idx="33">
                  <c:v>42.24</c:v>
                </c:pt>
                <c:pt idx="34">
                  <c:v>42.58</c:v>
                </c:pt>
                <c:pt idx="35">
                  <c:v>42.22</c:v>
                </c:pt>
                <c:pt idx="36">
                  <c:v>42.34</c:v>
                </c:pt>
                <c:pt idx="37">
                  <c:v>42.54</c:v>
                </c:pt>
                <c:pt idx="38">
                  <c:v>42.42</c:v>
                </c:pt>
                <c:pt idx="39">
                  <c:v>42.45</c:v>
                </c:pt>
                <c:pt idx="40">
                  <c:v>42.54</c:v>
                </c:pt>
                <c:pt idx="41">
                  <c:v>42.4</c:v>
                </c:pt>
                <c:pt idx="42">
                  <c:v>42.6</c:v>
                </c:pt>
                <c:pt idx="43">
                  <c:v>42.52</c:v>
                </c:pt>
                <c:pt idx="44">
                  <c:v>42.41</c:v>
                </c:pt>
                <c:pt idx="45">
                  <c:v>42.66</c:v>
                </c:pt>
                <c:pt idx="46">
                  <c:v>42.38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'Kozaks 22'!$H$18</c:f>
              <c:strCache>
                <c:ptCount val="1"/>
                <c:pt idx="0">
                  <c:v>Лысенский Денис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'Kozaks 22'!$B$19:$B$70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'Kozaks 22'!$H$19:$H$70</c:f>
              <c:numCache>
                <c:formatCode>0.00</c:formatCode>
                <c:ptCount val="52"/>
                <c:pt idx="0">
                  <c:v>42.39</c:v>
                </c:pt>
                <c:pt idx="1">
                  <c:v>42.36</c:v>
                </c:pt>
                <c:pt idx="2">
                  <c:v>43.13</c:v>
                </c:pt>
                <c:pt idx="3">
                  <c:v>42.41</c:v>
                </c:pt>
                <c:pt idx="4">
                  <c:v>42.37</c:v>
                </c:pt>
                <c:pt idx="5">
                  <c:v>42.56</c:v>
                </c:pt>
                <c:pt idx="6">
                  <c:v>42.45</c:v>
                </c:pt>
                <c:pt idx="7">
                  <c:v>42.52</c:v>
                </c:pt>
                <c:pt idx="8">
                  <c:v>42.64</c:v>
                </c:pt>
                <c:pt idx="9">
                  <c:v>42.4</c:v>
                </c:pt>
                <c:pt idx="10">
                  <c:v>42.31</c:v>
                </c:pt>
                <c:pt idx="11">
                  <c:v>42.29</c:v>
                </c:pt>
                <c:pt idx="12">
                  <c:v>42.58</c:v>
                </c:pt>
                <c:pt idx="13">
                  <c:v>42.18</c:v>
                </c:pt>
                <c:pt idx="14">
                  <c:v>42.39</c:v>
                </c:pt>
                <c:pt idx="15">
                  <c:v>42.41</c:v>
                </c:pt>
                <c:pt idx="16">
                  <c:v>42.33</c:v>
                </c:pt>
                <c:pt idx="17">
                  <c:v>42.39</c:v>
                </c:pt>
                <c:pt idx="18">
                  <c:v>42.2</c:v>
                </c:pt>
                <c:pt idx="19">
                  <c:v>42.55</c:v>
                </c:pt>
                <c:pt idx="20">
                  <c:v>42.3</c:v>
                </c:pt>
                <c:pt idx="21">
                  <c:v>42.5</c:v>
                </c:pt>
                <c:pt idx="22">
                  <c:v>42.51</c:v>
                </c:pt>
                <c:pt idx="23">
                  <c:v>42.57</c:v>
                </c:pt>
                <c:pt idx="24">
                  <c:v>42.33</c:v>
                </c:pt>
                <c:pt idx="25">
                  <c:v>42.37</c:v>
                </c:pt>
                <c:pt idx="26">
                  <c:v>42.45</c:v>
                </c:pt>
                <c:pt idx="27">
                  <c:v>42.55</c:v>
                </c:pt>
                <c:pt idx="28">
                  <c:v>42.59</c:v>
                </c:pt>
                <c:pt idx="29">
                  <c:v>42.15</c:v>
                </c:pt>
                <c:pt idx="30">
                  <c:v>42.49</c:v>
                </c:pt>
                <c:pt idx="31">
                  <c:v>42.34</c:v>
                </c:pt>
                <c:pt idx="32">
                  <c:v>42.44</c:v>
                </c:pt>
                <c:pt idx="33">
                  <c:v>42.42</c:v>
                </c:pt>
                <c:pt idx="34">
                  <c:v>42.29</c:v>
                </c:pt>
                <c:pt idx="35">
                  <c:v>42.25</c:v>
                </c:pt>
                <c:pt idx="36">
                  <c:v>42.35</c:v>
                </c:pt>
                <c:pt idx="37">
                  <c:v>42.2</c:v>
                </c:pt>
                <c:pt idx="38">
                  <c:v>42.29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2482560"/>
        <c:axId val="210794688"/>
      </c:lineChart>
      <c:catAx>
        <c:axId val="2124825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210794688"/>
        <c:crosses val="autoZero"/>
        <c:auto val="1"/>
        <c:lblAlgn val="ctr"/>
        <c:lblOffset val="100"/>
        <c:noMultiLvlLbl val="0"/>
      </c:catAx>
      <c:valAx>
        <c:axId val="210794688"/>
        <c:scaling>
          <c:orientation val="minMax"/>
          <c:max val="45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212482560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189" l="0.70000000000000062" r="0.70000000000000062" t="0.75000000000000189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401"/>
          <c:y val="1.7743976179560302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'50 Grams'!$C$18</c:f>
              <c:strCache>
                <c:ptCount val="1"/>
                <c:pt idx="0">
                  <c:v>Морозенко Сергей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'50 Grams'!$B$19:$B$76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'50 Grams'!$C$19:$C$76</c:f>
              <c:numCache>
                <c:formatCode>0.00</c:formatCode>
                <c:ptCount val="58"/>
                <c:pt idx="0">
                  <c:v>48.92</c:v>
                </c:pt>
                <c:pt idx="1">
                  <c:v>43.22</c:v>
                </c:pt>
                <c:pt idx="2">
                  <c:v>42.98</c:v>
                </c:pt>
                <c:pt idx="3">
                  <c:v>42.97</c:v>
                </c:pt>
                <c:pt idx="4">
                  <c:v>42.81</c:v>
                </c:pt>
                <c:pt idx="5">
                  <c:v>42.84</c:v>
                </c:pt>
                <c:pt idx="6">
                  <c:v>42.75</c:v>
                </c:pt>
                <c:pt idx="7">
                  <c:v>43.53</c:v>
                </c:pt>
                <c:pt idx="8">
                  <c:v>43.36</c:v>
                </c:pt>
                <c:pt idx="9">
                  <c:v>42.45</c:v>
                </c:pt>
                <c:pt idx="10">
                  <c:v>42.39</c:v>
                </c:pt>
                <c:pt idx="11">
                  <c:v>42.61</c:v>
                </c:pt>
                <c:pt idx="12">
                  <c:v>42.58</c:v>
                </c:pt>
                <c:pt idx="13">
                  <c:v>42.87</c:v>
                </c:pt>
                <c:pt idx="14">
                  <c:v>43.1</c:v>
                </c:pt>
                <c:pt idx="15">
                  <c:v>42.76</c:v>
                </c:pt>
                <c:pt idx="16">
                  <c:v>42.74</c:v>
                </c:pt>
                <c:pt idx="17">
                  <c:v>42.72</c:v>
                </c:pt>
                <c:pt idx="18">
                  <c:v>42.59</c:v>
                </c:pt>
                <c:pt idx="19">
                  <c:v>42.77</c:v>
                </c:pt>
                <c:pt idx="20">
                  <c:v>42.96</c:v>
                </c:pt>
                <c:pt idx="21">
                  <c:v>42.6</c:v>
                </c:pt>
                <c:pt idx="22">
                  <c:v>42.76</c:v>
                </c:pt>
                <c:pt idx="23">
                  <c:v>42.65</c:v>
                </c:pt>
                <c:pt idx="24">
                  <c:v>42.68</c:v>
                </c:pt>
                <c:pt idx="25">
                  <c:v>42.81</c:v>
                </c:pt>
                <c:pt idx="26">
                  <c:v>42.71</c:v>
                </c:pt>
                <c:pt idx="27">
                  <c:v>42.63</c:v>
                </c:pt>
                <c:pt idx="28">
                  <c:v>42.86</c:v>
                </c:pt>
                <c:pt idx="29">
                  <c:v>42.71</c:v>
                </c:pt>
                <c:pt idx="30">
                  <c:v>42.65</c:v>
                </c:pt>
                <c:pt idx="31">
                  <c:v>42.95</c:v>
                </c:pt>
                <c:pt idx="32">
                  <c:v>42.82</c:v>
                </c:pt>
                <c:pt idx="33">
                  <c:v>42.69</c:v>
                </c:pt>
                <c:pt idx="34">
                  <c:v>43.68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'50 Grams'!$D$18</c:f>
              <c:strCache>
                <c:ptCount val="1"/>
                <c:pt idx="0">
                  <c:v>Шиленко Саша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'50 Grams'!$B$19:$B$76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'50 Grams'!$D$19:$D$76</c:f>
              <c:numCache>
                <c:formatCode>0.00</c:formatCode>
                <c:ptCount val="58"/>
                <c:pt idx="0">
                  <c:v>42.57</c:v>
                </c:pt>
                <c:pt idx="1">
                  <c:v>42.52</c:v>
                </c:pt>
                <c:pt idx="2">
                  <c:v>42.41</c:v>
                </c:pt>
                <c:pt idx="3">
                  <c:v>42.32</c:v>
                </c:pt>
                <c:pt idx="4">
                  <c:v>42.2</c:v>
                </c:pt>
                <c:pt idx="5">
                  <c:v>42.16</c:v>
                </c:pt>
                <c:pt idx="6">
                  <c:v>42.16</c:v>
                </c:pt>
                <c:pt idx="7">
                  <c:v>43.05</c:v>
                </c:pt>
                <c:pt idx="8">
                  <c:v>42.78</c:v>
                </c:pt>
                <c:pt idx="9">
                  <c:v>42.33</c:v>
                </c:pt>
                <c:pt idx="10">
                  <c:v>42.3</c:v>
                </c:pt>
                <c:pt idx="11">
                  <c:v>42.38</c:v>
                </c:pt>
                <c:pt idx="12">
                  <c:v>42.1</c:v>
                </c:pt>
                <c:pt idx="13">
                  <c:v>42.4</c:v>
                </c:pt>
                <c:pt idx="14">
                  <c:v>42.63</c:v>
                </c:pt>
                <c:pt idx="15">
                  <c:v>42.46</c:v>
                </c:pt>
                <c:pt idx="16">
                  <c:v>42.29</c:v>
                </c:pt>
                <c:pt idx="17">
                  <c:v>42.48</c:v>
                </c:pt>
                <c:pt idx="18">
                  <c:v>42.08</c:v>
                </c:pt>
                <c:pt idx="19">
                  <c:v>42.06</c:v>
                </c:pt>
                <c:pt idx="20">
                  <c:v>42.24</c:v>
                </c:pt>
                <c:pt idx="21">
                  <c:v>42.42</c:v>
                </c:pt>
                <c:pt idx="22">
                  <c:v>42.75</c:v>
                </c:pt>
                <c:pt idx="23">
                  <c:v>42.22</c:v>
                </c:pt>
                <c:pt idx="24">
                  <c:v>42.52</c:v>
                </c:pt>
                <c:pt idx="25">
                  <c:v>42.13</c:v>
                </c:pt>
                <c:pt idx="26">
                  <c:v>42.28</c:v>
                </c:pt>
                <c:pt idx="27">
                  <c:v>42.46</c:v>
                </c:pt>
                <c:pt idx="28">
                  <c:v>42.05</c:v>
                </c:pt>
                <c:pt idx="29">
                  <c:v>42.08</c:v>
                </c:pt>
                <c:pt idx="30">
                  <c:v>42.16</c:v>
                </c:pt>
                <c:pt idx="31">
                  <c:v>42.31</c:v>
                </c:pt>
                <c:pt idx="32">
                  <c:v>42.36</c:v>
                </c:pt>
                <c:pt idx="33">
                  <c:v>42.74</c:v>
                </c:pt>
                <c:pt idx="34">
                  <c:v>42.16</c:v>
                </c:pt>
                <c:pt idx="35">
                  <c:v>42.34</c:v>
                </c:pt>
                <c:pt idx="36">
                  <c:v>42.4</c:v>
                </c:pt>
                <c:pt idx="37">
                  <c:v>42.01</c:v>
                </c:pt>
                <c:pt idx="38">
                  <c:v>42.07</c:v>
                </c:pt>
                <c:pt idx="39">
                  <c:v>42.1</c:v>
                </c:pt>
                <c:pt idx="40">
                  <c:v>41.86</c:v>
                </c:pt>
                <c:pt idx="41">
                  <c:v>42</c:v>
                </c:pt>
                <c:pt idx="42">
                  <c:v>41.92</c:v>
                </c:pt>
                <c:pt idx="43">
                  <c:v>41.93</c:v>
                </c:pt>
                <c:pt idx="44">
                  <c:v>42.15</c:v>
                </c:pt>
                <c:pt idx="45">
                  <c:v>42.01</c:v>
                </c:pt>
                <c:pt idx="46">
                  <c:v>42.09</c:v>
                </c:pt>
                <c:pt idx="47">
                  <c:v>42.32</c:v>
                </c:pt>
                <c:pt idx="48">
                  <c:v>42.06</c:v>
                </c:pt>
                <c:pt idx="49">
                  <c:v>42.27</c:v>
                </c:pt>
                <c:pt idx="50">
                  <c:v>42.06</c:v>
                </c:pt>
                <c:pt idx="51">
                  <c:v>42.37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'50 Grams'!$E$18</c:f>
              <c:strCache>
                <c:ptCount val="1"/>
                <c:pt idx="0">
                  <c:v>Морозенко Сергей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'50 Grams'!$B$19:$B$76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'50 Grams'!$E$19:$E$76</c:f>
              <c:numCache>
                <c:formatCode>0.00</c:formatCode>
                <c:ptCount val="58"/>
                <c:pt idx="0">
                  <c:v>43.16</c:v>
                </c:pt>
                <c:pt idx="1">
                  <c:v>42.93</c:v>
                </c:pt>
                <c:pt idx="2">
                  <c:v>43.02</c:v>
                </c:pt>
                <c:pt idx="3">
                  <c:v>43.56</c:v>
                </c:pt>
                <c:pt idx="4">
                  <c:v>42.88</c:v>
                </c:pt>
                <c:pt idx="5">
                  <c:v>42.98</c:v>
                </c:pt>
                <c:pt idx="6">
                  <c:v>42.76</c:v>
                </c:pt>
                <c:pt idx="7">
                  <c:v>42.83</c:v>
                </c:pt>
                <c:pt idx="8">
                  <c:v>42.85</c:v>
                </c:pt>
                <c:pt idx="9">
                  <c:v>43.03</c:v>
                </c:pt>
                <c:pt idx="10">
                  <c:v>43.56</c:v>
                </c:pt>
                <c:pt idx="11">
                  <c:v>43.29</c:v>
                </c:pt>
                <c:pt idx="12">
                  <c:v>43.58</c:v>
                </c:pt>
                <c:pt idx="13">
                  <c:v>42.66</c:v>
                </c:pt>
                <c:pt idx="14">
                  <c:v>42.55</c:v>
                </c:pt>
                <c:pt idx="15">
                  <c:v>42.52</c:v>
                </c:pt>
                <c:pt idx="16">
                  <c:v>42.7</c:v>
                </c:pt>
                <c:pt idx="17">
                  <c:v>43.64</c:v>
                </c:pt>
                <c:pt idx="18">
                  <c:v>42.96</c:v>
                </c:pt>
                <c:pt idx="19">
                  <c:v>42.57</c:v>
                </c:pt>
                <c:pt idx="20">
                  <c:v>42.76</c:v>
                </c:pt>
                <c:pt idx="21">
                  <c:v>42.45</c:v>
                </c:pt>
                <c:pt idx="22">
                  <c:v>42.57</c:v>
                </c:pt>
                <c:pt idx="23">
                  <c:v>42.74</c:v>
                </c:pt>
                <c:pt idx="24">
                  <c:v>42.79</c:v>
                </c:pt>
                <c:pt idx="25">
                  <c:v>42.75</c:v>
                </c:pt>
                <c:pt idx="26">
                  <c:v>42.74</c:v>
                </c:pt>
                <c:pt idx="27">
                  <c:v>42.62</c:v>
                </c:pt>
                <c:pt idx="28">
                  <c:v>42.76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'50 Grams'!$F$18</c:f>
              <c:strCache>
                <c:ptCount val="1"/>
                <c:pt idx="0">
                  <c:v>Шиленко Саша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'50 Grams'!$B$19:$B$76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'50 Grams'!$F$19:$F$76</c:f>
              <c:numCache>
                <c:formatCode>0.00</c:formatCode>
                <c:ptCount val="58"/>
                <c:pt idx="0">
                  <c:v>42.65</c:v>
                </c:pt>
                <c:pt idx="1">
                  <c:v>42.4</c:v>
                </c:pt>
                <c:pt idx="2">
                  <c:v>42.21</c:v>
                </c:pt>
                <c:pt idx="3">
                  <c:v>42.22</c:v>
                </c:pt>
                <c:pt idx="4">
                  <c:v>42.55</c:v>
                </c:pt>
                <c:pt idx="5">
                  <c:v>42.46</c:v>
                </c:pt>
                <c:pt idx="6">
                  <c:v>42.35</c:v>
                </c:pt>
                <c:pt idx="7">
                  <c:v>42.48</c:v>
                </c:pt>
                <c:pt idx="8">
                  <c:v>42.32</c:v>
                </c:pt>
                <c:pt idx="9">
                  <c:v>42.06</c:v>
                </c:pt>
                <c:pt idx="10">
                  <c:v>42.16</c:v>
                </c:pt>
                <c:pt idx="11">
                  <c:v>42.02</c:v>
                </c:pt>
                <c:pt idx="12">
                  <c:v>42.21</c:v>
                </c:pt>
                <c:pt idx="13">
                  <c:v>42.22</c:v>
                </c:pt>
                <c:pt idx="14">
                  <c:v>42.08</c:v>
                </c:pt>
                <c:pt idx="15">
                  <c:v>42.04</c:v>
                </c:pt>
                <c:pt idx="16">
                  <c:v>42.21</c:v>
                </c:pt>
                <c:pt idx="17">
                  <c:v>42.15</c:v>
                </c:pt>
                <c:pt idx="18">
                  <c:v>42.13</c:v>
                </c:pt>
                <c:pt idx="19">
                  <c:v>42.09</c:v>
                </c:pt>
                <c:pt idx="20">
                  <c:v>42.26</c:v>
                </c:pt>
                <c:pt idx="21">
                  <c:v>41.98</c:v>
                </c:pt>
                <c:pt idx="22">
                  <c:v>42.24</c:v>
                </c:pt>
                <c:pt idx="23">
                  <c:v>42.14</c:v>
                </c:pt>
                <c:pt idx="24">
                  <c:v>42.2</c:v>
                </c:pt>
                <c:pt idx="25">
                  <c:v>42.1</c:v>
                </c:pt>
                <c:pt idx="26">
                  <c:v>42.38</c:v>
                </c:pt>
                <c:pt idx="27">
                  <c:v>42.28</c:v>
                </c:pt>
                <c:pt idx="28">
                  <c:v>42.12</c:v>
                </c:pt>
                <c:pt idx="29">
                  <c:v>42.27</c:v>
                </c:pt>
                <c:pt idx="30">
                  <c:v>42.14</c:v>
                </c:pt>
                <c:pt idx="31">
                  <c:v>43.06</c:v>
                </c:pt>
                <c:pt idx="32">
                  <c:v>42.17</c:v>
                </c:pt>
                <c:pt idx="33">
                  <c:v>42.25</c:v>
                </c:pt>
                <c:pt idx="34">
                  <c:v>42.19</c:v>
                </c:pt>
                <c:pt idx="35">
                  <c:v>42.85</c:v>
                </c:pt>
                <c:pt idx="36">
                  <c:v>42.49</c:v>
                </c:pt>
                <c:pt idx="37">
                  <c:v>42.32</c:v>
                </c:pt>
                <c:pt idx="38">
                  <c:v>42.57</c:v>
                </c:pt>
                <c:pt idx="39">
                  <c:v>42.53</c:v>
                </c:pt>
                <c:pt idx="40">
                  <c:v>42.37</c:v>
                </c:pt>
                <c:pt idx="41">
                  <c:v>42.32</c:v>
                </c:pt>
                <c:pt idx="42">
                  <c:v>42.17</c:v>
                </c:pt>
                <c:pt idx="43">
                  <c:v>42.27</c:v>
                </c:pt>
                <c:pt idx="44">
                  <c:v>42.56</c:v>
                </c:pt>
                <c:pt idx="45">
                  <c:v>42.46</c:v>
                </c:pt>
                <c:pt idx="46">
                  <c:v>42.11</c:v>
                </c:pt>
                <c:pt idx="47">
                  <c:v>42.21</c:v>
                </c:pt>
                <c:pt idx="48">
                  <c:v>42.34</c:v>
                </c:pt>
                <c:pt idx="49">
                  <c:v>42.22</c:v>
                </c:pt>
                <c:pt idx="50">
                  <c:v>42.88</c:v>
                </c:pt>
                <c:pt idx="51">
                  <c:v>42.4</c:v>
                </c:pt>
                <c:pt idx="52">
                  <c:v>42.15</c:v>
                </c:pt>
                <c:pt idx="53">
                  <c:v>42.25</c:v>
                </c:pt>
                <c:pt idx="54">
                  <c:v>42.15</c:v>
                </c:pt>
                <c:pt idx="55">
                  <c:v>42.21</c:v>
                </c:pt>
                <c:pt idx="56">
                  <c:v>42.17</c:v>
                </c:pt>
                <c:pt idx="57" formatCode="General">
                  <c:v>42.38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'50 Grams'!$G$18</c:f>
              <c:strCache>
                <c:ptCount val="1"/>
                <c:pt idx="0">
                  <c:v>Морозенко Сергей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'50 Grams'!$B$19:$B$76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'50 Grams'!$G$19:$G$76</c:f>
              <c:numCache>
                <c:formatCode>0.00</c:formatCode>
                <c:ptCount val="58"/>
                <c:pt idx="0">
                  <c:v>43.32</c:v>
                </c:pt>
                <c:pt idx="1">
                  <c:v>43.38</c:v>
                </c:pt>
                <c:pt idx="2">
                  <c:v>42.98</c:v>
                </c:pt>
                <c:pt idx="3">
                  <c:v>43.16</c:v>
                </c:pt>
                <c:pt idx="4">
                  <c:v>42.94</c:v>
                </c:pt>
                <c:pt idx="5">
                  <c:v>42.64</c:v>
                </c:pt>
                <c:pt idx="6">
                  <c:v>42.86</c:v>
                </c:pt>
                <c:pt idx="7">
                  <c:v>43.39</c:v>
                </c:pt>
                <c:pt idx="8">
                  <c:v>42.68</c:v>
                </c:pt>
                <c:pt idx="9">
                  <c:v>43.01</c:v>
                </c:pt>
                <c:pt idx="10">
                  <c:v>42.9</c:v>
                </c:pt>
                <c:pt idx="11">
                  <c:v>42.51</c:v>
                </c:pt>
                <c:pt idx="12">
                  <c:v>42.64</c:v>
                </c:pt>
                <c:pt idx="13">
                  <c:v>42.93</c:v>
                </c:pt>
                <c:pt idx="14">
                  <c:v>42.92</c:v>
                </c:pt>
                <c:pt idx="15">
                  <c:v>42.71</c:v>
                </c:pt>
                <c:pt idx="16">
                  <c:v>42.67</c:v>
                </c:pt>
                <c:pt idx="17">
                  <c:v>43.33</c:v>
                </c:pt>
                <c:pt idx="18">
                  <c:v>42.75</c:v>
                </c:pt>
                <c:pt idx="19">
                  <c:v>42.81</c:v>
                </c:pt>
                <c:pt idx="20">
                  <c:v>43.42</c:v>
                </c:pt>
                <c:pt idx="21">
                  <c:v>43.28</c:v>
                </c:pt>
                <c:pt idx="22">
                  <c:v>42.83</c:v>
                </c:pt>
                <c:pt idx="23">
                  <c:v>42.8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'50 Grams'!$H$18</c:f>
              <c:strCache>
                <c:ptCount val="1"/>
                <c:pt idx="0">
                  <c:v>Морозенко Сергей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'50 Grams'!$B$19:$B$76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'50 Grams'!$H$19:$H$76</c:f>
              <c:numCache>
                <c:formatCode>0.00</c:formatCode>
                <c:ptCount val="58"/>
                <c:pt idx="0">
                  <c:v>42.62</c:v>
                </c:pt>
                <c:pt idx="1">
                  <c:v>42.5</c:v>
                </c:pt>
                <c:pt idx="2">
                  <c:v>42.39</c:v>
                </c:pt>
                <c:pt idx="3">
                  <c:v>42.53</c:v>
                </c:pt>
                <c:pt idx="4">
                  <c:v>42.43</c:v>
                </c:pt>
                <c:pt idx="5">
                  <c:v>42.61</c:v>
                </c:pt>
                <c:pt idx="6">
                  <c:v>42.54</c:v>
                </c:pt>
                <c:pt idx="7">
                  <c:v>42.75</c:v>
                </c:pt>
                <c:pt idx="8">
                  <c:v>42.88</c:v>
                </c:pt>
                <c:pt idx="9">
                  <c:v>42.63</c:v>
                </c:pt>
                <c:pt idx="10">
                  <c:v>42.38</c:v>
                </c:pt>
                <c:pt idx="11">
                  <c:v>42.53</c:v>
                </c:pt>
                <c:pt idx="12">
                  <c:v>42.69</c:v>
                </c:pt>
                <c:pt idx="13">
                  <c:v>42.6</c:v>
                </c:pt>
                <c:pt idx="14">
                  <c:v>43.59</c:v>
                </c:pt>
                <c:pt idx="15">
                  <c:v>42.48</c:v>
                </c:pt>
                <c:pt idx="16">
                  <c:v>42.46</c:v>
                </c:pt>
                <c:pt idx="17">
                  <c:v>42.58</c:v>
                </c:pt>
                <c:pt idx="18">
                  <c:v>43.37</c:v>
                </c:pt>
                <c:pt idx="19">
                  <c:v>42.63</c:v>
                </c:pt>
                <c:pt idx="20">
                  <c:v>42.78</c:v>
                </c:pt>
                <c:pt idx="21">
                  <c:v>42.63</c:v>
                </c:pt>
                <c:pt idx="22">
                  <c:v>42.73</c:v>
                </c:pt>
                <c:pt idx="23">
                  <c:v>42.67</c:v>
                </c:pt>
                <c:pt idx="24">
                  <c:v>42.72</c:v>
                </c:pt>
                <c:pt idx="25">
                  <c:v>43.53</c:v>
                </c:pt>
                <c:pt idx="26">
                  <c:v>42.64</c:v>
                </c:pt>
                <c:pt idx="27">
                  <c:v>43.01</c:v>
                </c:pt>
                <c:pt idx="28">
                  <c:v>42.69</c:v>
                </c:pt>
                <c:pt idx="29">
                  <c:v>42.66</c:v>
                </c:pt>
                <c:pt idx="30">
                  <c:v>42.51</c:v>
                </c:pt>
                <c:pt idx="31">
                  <c:v>42.6</c:v>
                </c:pt>
                <c:pt idx="32">
                  <c:v>42.67</c:v>
                </c:pt>
                <c:pt idx="33">
                  <c:v>42.42</c:v>
                </c:pt>
                <c:pt idx="34">
                  <c:v>44.78</c:v>
                </c:pt>
                <c:pt idx="35">
                  <c:v>43.25</c:v>
                </c:pt>
                <c:pt idx="36">
                  <c:v>42.59</c:v>
                </c:pt>
                <c:pt idx="37">
                  <c:v>42.52</c:v>
                </c:pt>
                <c:pt idx="38">
                  <c:v>42.84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2786176"/>
        <c:axId val="210650816"/>
      </c:lineChart>
      <c:catAx>
        <c:axId val="2127861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210650816"/>
        <c:crosses val="autoZero"/>
        <c:auto val="1"/>
        <c:lblAlgn val="ctr"/>
        <c:lblOffset val="100"/>
        <c:noMultiLvlLbl val="0"/>
      </c:catAx>
      <c:valAx>
        <c:axId val="210650816"/>
        <c:scaling>
          <c:orientation val="minMax"/>
          <c:max val="45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212786176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189" l="0.70000000000000062" r="0.70000000000000062" t="0.75000000000000189" header="0.30000000000000032" footer="0.3000000000000003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401"/>
          <c:y val="1.7743976179560302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4.6746692993217015E-2"/>
          <c:y val="0.10638188700070866"/>
          <c:w val="0.93297618635791513"/>
          <c:h val="0.77985808906937681"/>
        </c:manualLayout>
      </c:layout>
      <c:lineChart>
        <c:grouping val="standard"/>
        <c:varyColors val="0"/>
        <c:ser>
          <c:idx val="0"/>
          <c:order val="0"/>
          <c:tx>
            <c:strRef>
              <c:f>Jaguar!$C$18</c:f>
              <c:strCache>
                <c:ptCount val="1"/>
                <c:pt idx="0">
                  <c:v>Лихошерст Алексей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Jaguar!$B$19:$B$68</c:f>
              <c:numCache>
                <c:formatCode>General</c:formatCode>
                <c:ptCount val="5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</c:numCache>
            </c:numRef>
          </c:cat>
          <c:val>
            <c:numRef>
              <c:f>Jaguar!$C$19:$C$68</c:f>
              <c:numCache>
                <c:formatCode>0.00</c:formatCode>
                <c:ptCount val="50"/>
                <c:pt idx="0">
                  <c:v>46.45</c:v>
                </c:pt>
                <c:pt idx="1">
                  <c:v>42.92</c:v>
                </c:pt>
                <c:pt idx="2">
                  <c:v>43.72</c:v>
                </c:pt>
                <c:pt idx="3">
                  <c:v>42.89</c:v>
                </c:pt>
                <c:pt idx="4">
                  <c:v>42.38</c:v>
                </c:pt>
                <c:pt idx="5">
                  <c:v>42.32</c:v>
                </c:pt>
                <c:pt idx="6">
                  <c:v>42.37</c:v>
                </c:pt>
                <c:pt idx="7">
                  <c:v>42.4</c:v>
                </c:pt>
                <c:pt idx="8">
                  <c:v>42.33</c:v>
                </c:pt>
                <c:pt idx="9">
                  <c:v>42.15</c:v>
                </c:pt>
                <c:pt idx="10">
                  <c:v>42.23</c:v>
                </c:pt>
                <c:pt idx="11">
                  <c:v>42.41</c:v>
                </c:pt>
                <c:pt idx="12">
                  <c:v>42.54</c:v>
                </c:pt>
                <c:pt idx="13">
                  <c:v>42.89</c:v>
                </c:pt>
                <c:pt idx="14">
                  <c:v>44.03</c:v>
                </c:pt>
                <c:pt idx="15">
                  <c:v>42.52</c:v>
                </c:pt>
                <c:pt idx="16">
                  <c:v>42.6</c:v>
                </c:pt>
                <c:pt idx="17">
                  <c:v>42.49</c:v>
                </c:pt>
                <c:pt idx="18">
                  <c:v>43.53</c:v>
                </c:pt>
                <c:pt idx="19">
                  <c:v>42.57</c:v>
                </c:pt>
                <c:pt idx="20">
                  <c:v>43.49</c:v>
                </c:pt>
                <c:pt idx="21">
                  <c:v>42.9</c:v>
                </c:pt>
                <c:pt idx="22">
                  <c:v>42.7</c:v>
                </c:pt>
                <c:pt idx="23">
                  <c:v>42.48</c:v>
                </c:pt>
                <c:pt idx="24">
                  <c:v>42.65</c:v>
                </c:pt>
                <c:pt idx="25">
                  <c:v>42.73</c:v>
                </c:pt>
                <c:pt idx="26">
                  <c:v>42.4</c:v>
                </c:pt>
                <c:pt idx="27">
                  <c:v>42.54</c:v>
                </c:pt>
                <c:pt idx="28">
                  <c:v>42.73</c:v>
                </c:pt>
                <c:pt idx="29">
                  <c:v>42.51</c:v>
                </c:pt>
                <c:pt idx="30">
                  <c:v>42.59</c:v>
                </c:pt>
                <c:pt idx="31">
                  <c:v>42.66</c:v>
                </c:pt>
                <c:pt idx="32">
                  <c:v>42.54</c:v>
                </c:pt>
                <c:pt idx="33">
                  <c:v>42.8</c:v>
                </c:pt>
                <c:pt idx="34">
                  <c:v>42.49</c:v>
                </c:pt>
                <c:pt idx="35">
                  <c:v>42.56</c:v>
                </c:pt>
                <c:pt idx="36">
                  <c:v>42.49</c:v>
                </c:pt>
                <c:pt idx="37">
                  <c:v>42.77</c:v>
                </c:pt>
                <c:pt idx="38">
                  <c:v>43.23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Jaguar!$D$18</c:f>
              <c:strCache>
                <c:ptCount val="1"/>
                <c:pt idx="0">
                  <c:v>Старовой Андрей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Jaguar!$B$19:$B$68</c:f>
              <c:numCache>
                <c:formatCode>General</c:formatCode>
                <c:ptCount val="5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</c:numCache>
            </c:numRef>
          </c:cat>
          <c:val>
            <c:numRef>
              <c:f>Jaguar!$D$19:$D$68</c:f>
              <c:numCache>
                <c:formatCode>0.00</c:formatCode>
                <c:ptCount val="50"/>
                <c:pt idx="0">
                  <c:v>43.83</c:v>
                </c:pt>
                <c:pt idx="1">
                  <c:v>43.38</c:v>
                </c:pt>
                <c:pt idx="2">
                  <c:v>43.22</c:v>
                </c:pt>
                <c:pt idx="3">
                  <c:v>44.63</c:v>
                </c:pt>
                <c:pt idx="4">
                  <c:v>43.61</c:v>
                </c:pt>
                <c:pt idx="5">
                  <c:v>42.86</c:v>
                </c:pt>
                <c:pt idx="6">
                  <c:v>43.38</c:v>
                </c:pt>
                <c:pt idx="7">
                  <c:v>42.87</c:v>
                </c:pt>
                <c:pt idx="8">
                  <c:v>43.01</c:v>
                </c:pt>
                <c:pt idx="9">
                  <c:v>43.22</c:v>
                </c:pt>
                <c:pt idx="10">
                  <c:v>43.12</c:v>
                </c:pt>
                <c:pt idx="11">
                  <c:v>43.1</c:v>
                </c:pt>
                <c:pt idx="12">
                  <c:v>43.23</c:v>
                </c:pt>
                <c:pt idx="13">
                  <c:v>43.17</c:v>
                </c:pt>
                <c:pt idx="14">
                  <c:v>42.99</c:v>
                </c:pt>
                <c:pt idx="15">
                  <c:v>43.19</c:v>
                </c:pt>
                <c:pt idx="16">
                  <c:v>42.88</c:v>
                </c:pt>
                <c:pt idx="17">
                  <c:v>42.73</c:v>
                </c:pt>
                <c:pt idx="18">
                  <c:v>43.44</c:v>
                </c:pt>
                <c:pt idx="19">
                  <c:v>42.85</c:v>
                </c:pt>
                <c:pt idx="20">
                  <c:v>44.91</c:v>
                </c:pt>
                <c:pt idx="21">
                  <c:v>42.76</c:v>
                </c:pt>
                <c:pt idx="22">
                  <c:v>43.16</c:v>
                </c:pt>
                <c:pt idx="23">
                  <c:v>42.94</c:v>
                </c:pt>
                <c:pt idx="24">
                  <c:v>42.98</c:v>
                </c:pt>
                <c:pt idx="25">
                  <c:v>42.98</c:v>
                </c:pt>
                <c:pt idx="26">
                  <c:v>43.02</c:v>
                </c:pt>
                <c:pt idx="27">
                  <c:v>42.98</c:v>
                </c:pt>
                <c:pt idx="28">
                  <c:v>42.64</c:v>
                </c:pt>
                <c:pt idx="29">
                  <c:v>43.2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Jaguar!$E$18</c:f>
              <c:strCache>
                <c:ptCount val="1"/>
                <c:pt idx="0">
                  <c:v>Лихошерст Алексей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Jaguar!$B$19:$B$68</c:f>
              <c:numCache>
                <c:formatCode>General</c:formatCode>
                <c:ptCount val="5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</c:numCache>
            </c:numRef>
          </c:cat>
          <c:val>
            <c:numRef>
              <c:f>Jaguar!$E$19:$E$68</c:f>
              <c:numCache>
                <c:formatCode>0.00</c:formatCode>
                <c:ptCount val="50"/>
                <c:pt idx="0">
                  <c:v>42.88</c:v>
                </c:pt>
                <c:pt idx="1">
                  <c:v>42.67</c:v>
                </c:pt>
                <c:pt idx="2">
                  <c:v>42.54</c:v>
                </c:pt>
                <c:pt idx="3">
                  <c:v>42.49</c:v>
                </c:pt>
                <c:pt idx="4">
                  <c:v>42.81</c:v>
                </c:pt>
                <c:pt idx="5">
                  <c:v>42.69</c:v>
                </c:pt>
                <c:pt idx="6">
                  <c:v>42.57</c:v>
                </c:pt>
                <c:pt idx="7">
                  <c:v>42.55</c:v>
                </c:pt>
                <c:pt idx="8">
                  <c:v>42.37</c:v>
                </c:pt>
                <c:pt idx="9">
                  <c:v>42.53</c:v>
                </c:pt>
                <c:pt idx="10">
                  <c:v>42.64</c:v>
                </c:pt>
                <c:pt idx="11">
                  <c:v>42.66</c:v>
                </c:pt>
                <c:pt idx="12">
                  <c:v>42.47</c:v>
                </c:pt>
                <c:pt idx="13">
                  <c:v>42.63</c:v>
                </c:pt>
                <c:pt idx="14">
                  <c:v>42.38</c:v>
                </c:pt>
                <c:pt idx="15">
                  <c:v>42.46</c:v>
                </c:pt>
                <c:pt idx="16">
                  <c:v>42.52</c:v>
                </c:pt>
                <c:pt idx="17">
                  <c:v>42.6</c:v>
                </c:pt>
                <c:pt idx="18">
                  <c:v>42.52</c:v>
                </c:pt>
                <c:pt idx="19">
                  <c:v>42.63</c:v>
                </c:pt>
                <c:pt idx="20">
                  <c:v>43.11</c:v>
                </c:pt>
                <c:pt idx="21">
                  <c:v>42.31</c:v>
                </c:pt>
                <c:pt idx="22">
                  <c:v>42.4</c:v>
                </c:pt>
                <c:pt idx="23">
                  <c:v>42.48</c:v>
                </c:pt>
                <c:pt idx="24">
                  <c:v>42.43</c:v>
                </c:pt>
                <c:pt idx="25">
                  <c:v>42.46</c:v>
                </c:pt>
                <c:pt idx="26">
                  <c:v>42.42</c:v>
                </c:pt>
                <c:pt idx="27">
                  <c:v>42.56</c:v>
                </c:pt>
                <c:pt idx="28">
                  <c:v>43.1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Jaguar!$F$18</c:f>
              <c:strCache>
                <c:ptCount val="1"/>
                <c:pt idx="0">
                  <c:v>Старовой Андрей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Jaguar!$B$19:$B$68</c:f>
              <c:numCache>
                <c:formatCode>General</c:formatCode>
                <c:ptCount val="5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</c:numCache>
            </c:numRef>
          </c:cat>
          <c:val>
            <c:numRef>
              <c:f>Jaguar!$F$19:$F$68</c:f>
              <c:numCache>
                <c:formatCode>0.00</c:formatCode>
                <c:ptCount val="50"/>
                <c:pt idx="0">
                  <c:v>43.14</c:v>
                </c:pt>
                <c:pt idx="1">
                  <c:v>43.59</c:v>
                </c:pt>
                <c:pt idx="2">
                  <c:v>42.99</c:v>
                </c:pt>
                <c:pt idx="3">
                  <c:v>42.89</c:v>
                </c:pt>
                <c:pt idx="4">
                  <c:v>43.29</c:v>
                </c:pt>
                <c:pt idx="5">
                  <c:v>43.15</c:v>
                </c:pt>
                <c:pt idx="6">
                  <c:v>43.07</c:v>
                </c:pt>
                <c:pt idx="7">
                  <c:v>42.99</c:v>
                </c:pt>
                <c:pt idx="8">
                  <c:v>43.62</c:v>
                </c:pt>
                <c:pt idx="9">
                  <c:v>42.73</c:v>
                </c:pt>
                <c:pt idx="10">
                  <c:v>43.02</c:v>
                </c:pt>
                <c:pt idx="11">
                  <c:v>44.31</c:v>
                </c:pt>
                <c:pt idx="12">
                  <c:v>43.07</c:v>
                </c:pt>
                <c:pt idx="13">
                  <c:v>42.83</c:v>
                </c:pt>
                <c:pt idx="14">
                  <c:v>42.8</c:v>
                </c:pt>
                <c:pt idx="15">
                  <c:v>42.99</c:v>
                </c:pt>
                <c:pt idx="16">
                  <c:v>43.02</c:v>
                </c:pt>
                <c:pt idx="17">
                  <c:v>43.12</c:v>
                </c:pt>
                <c:pt idx="18">
                  <c:v>43.77</c:v>
                </c:pt>
                <c:pt idx="19">
                  <c:v>42.95</c:v>
                </c:pt>
                <c:pt idx="20">
                  <c:v>43.13</c:v>
                </c:pt>
                <c:pt idx="21">
                  <c:v>43.07</c:v>
                </c:pt>
                <c:pt idx="22">
                  <c:v>42.63</c:v>
                </c:pt>
                <c:pt idx="23">
                  <c:v>42.89</c:v>
                </c:pt>
                <c:pt idx="24">
                  <c:v>42.73</c:v>
                </c:pt>
                <c:pt idx="25">
                  <c:v>42.52</c:v>
                </c:pt>
                <c:pt idx="26">
                  <c:v>42.99</c:v>
                </c:pt>
                <c:pt idx="27">
                  <c:v>42.95</c:v>
                </c:pt>
                <c:pt idx="28">
                  <c:v>42.96</c:v>
                </c:pt>
                <c:pt idx="29">
                  <c:v>43.18</c:v>
                </c:pt>
                <c:pt idx="30">
                  <c:v>43.27</c:v>
                </c:pt>
                <c:pt idx="31">
                  <c:v>44.08</c:v>
                </c:pt>
                <c:pt idx="32">
                  <c:v>43.3</c:v>
                </c:pt>
                <c:pt idx="33">
                  <c:v>43.61</c:v>
                </c:pt>
                <c:pt idx="34">
                  <c:v>43.04</c:v>
                </c:pt>
                <c:pt idx="35">
                  <c:v>42.93</c:v>
                </c:pt>
                <c:pt idx="36">
                  <c:v>43.16</c:v>
                </c:pt>
                <c:pt idx="37">
                  <c:v>43.08</c:v>
                </c:pt>
                <c:pt idx="38">
                  <c:v>42.92</c:v>
                </c:pt>
                <c:pt idx="39">
                  <c:v>42.99</c:v>
                </c:pt>
                <c:pt idx="40">
                  <c:v>42.82</c:v>
                </c:pt>
                <c:pt idx="41">
                  <c:v>42.99</c:v>
                </c:pt>
                <c:pt idx="42">
                  <c:v>43.33</c:v>
                </c:pt>
                <c:pt idx="43">
                  <c:v>43.12</c:v>
                </c:pt>
                <c:pt idx="44">
                  <c:v>43.01</c:v>
                </c:pt>
                <c:pt idx="45">
                  <c:v>43.1</c:v>
                </c:pt>
                <c:pt idx="46">
                  <c:v>43.34</c:v>
                </c:pt>
                <c:pt idx="47">
                  <c:v>42.97</c:v>
                </c:pt>
                <c:pt idx="48">
                  <c:v>43.13</c:v>
                </c:pt>
                <c:pt idx="49">
                  <c:v>43.25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Jaguar!$G$18</c:f>
              <c:strCache>
                <c:ptCount val="1"/>
                <c:pt idx="0">
                  <c:v>Лихошерст Алексей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Jaguar!$B$19:$B$68</c:f>
              <c:numCache>
                <c:formatCode>General</c:formatCode>
                <c:ptCount val="5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</c:numCache>
            </c:numRef>
          </c:cat>
          <c:val>
            <c:numRef>
              <c:f>Jaguar!$G$19:$G$68</c:f>
              <c:numCache>
                <c:formatCode>0.00</c:formatCode>
                <c:ptCount val="50"/>
                <c:pt idx="0">
                  <c:v>42.88</c:v>
                </c:pt>
                <c:pt idx="1">
                  <c:v>42.49</c:v>
                </c:pt>
                <c:pt idx="2">
                  <c:v>42.5</c:v>
                </c:pt>
                <c:pt idx="3">
                  <c:v>42.51</c:v>
                </c:pt>
                <c:pt idx="4">
                  <c:v>42.56</c:v>
                </c:pt>
                <c:pt idx="5">
                  <c:v>42.61</c:v>
                </c:pt>
                <c:pt idx="6">
                  <c:v>42.67</c:v>
                </c:pt>
                <c:pt idx="7">
                  <c:v>42.58</c:v>
                </c:pt>
                <c:pt idx="8">
                  <c:v>42.47</c:v>
                </c:pt>
                <c:pt idx="9">
                  <c:v>42.73</c:v>
                </c:pt>
                <c:pt idx="10">
                  <c:v>42.46</c:v>
                </c:pt>
                <c:pt idx="11">
                  <c:v>42.35</c:v>
                </c:pt>
                <c:pt idx="12">
                  <c:v>42.32</c:v>
                </c:pt>
                <c:pt idx="13">
                  <c:v>42.54</c:v>
                </c:pt>
                <c:pt idx="14">
                  <c:v>42.29</c:v>
                </c:pt>
                <c:pt idx="15">
                  <c:v>42.23</c:v>
                </c:pt>
                <c:pt idx="16">
                  <c:v>42.54</c:v>
                </c:pt>
                <c:pt idx="17">
                  <c:v>42.28</c:v>
                </c:pt>
                <c:pt idx="18">
                  <c:v>42.37</c:v>
                </c:pt>
                <c:pt idx="19">
                  <c:v>42.5</c:v>
                </c:pt>
                <c:pt idx="20">
                  <c:v>42.49</c:v>
                </c:pt>
                <c:pt idx="21">
                  <c:v>42.53</c:v>
                </c:pt>
                <c:pt idx="22">
                  <c:v>42.44</c:v>
                </c:pt>
                <c:pt idx="23">
                  <c:v>42.49</c:v>
                </c:pt>
                <c:pt idx="24">
                  <c:v>42.54</c:v>
                </c:pt>
                <c:pt idx="25">
                  <c:v>42.38</c:v>
                </c:pt>
                <c:pt idx="26">
                  <c:v>43.14</c:v>
                </c:pt>
                <c:pt idx="27">
                  <c:v>42.58</c:v>
                </c:pt>
                <c:pt idx="28">
                  <c:v>42.3</c:v>
                </c:pt>
                <c:pt idx="29">
                  <c:v>42.45</c:v>
                </c:pt>
                <c:pt idx="30">
                  <c:v>42.25</c:v>
                </c:pt>
                <c:pt idx="31">
                  <c:v>42.54</c:v>
                </c:pt>
                <c:pt idx="32">
                  <c:v>42.44</c:v>
                </c:pt>
                <c:pt idx="33">
                  <c:v>42.3</c:v>
                </c:pt>
                <c:pt idx="34">
                  <c:v>42.23</c:v>
                </c:pt>
                <c:pt idx="35">
                  <c:v>42.43</c:v>
                </c:pt>
                <c:pt idx="36">
                  <c:v>42.33</c:v>
                </c:pt>
                <c:pt idx="37">
                  <c:v>42.54</c:v>
                </c:pt>
                <c:pt idx="38">
                  <c:v>42.2</c:v>
                </c:pt>
                <c:pt idx="39">
                  <c:v>42.47</c:v>
                </c:pt>
                <c:pt idx="40">
                  <c:v>42.44</c:v>
                </c:pt>
                <c:pt idx="41">
                  <c:v>42.33</c:v>
                </c:pt>
                <c:pt idx="42">
                  <c:v>42.38</c:v>
                </c:pt>
                <c:pt idx="43">
                  <c:v>42.25</c:v>
                </c:pt>
                <c:pt idx="44">
                  <c:v>42.43</c:v>
                </c:pt>
                <c:pt idx="45">
                  <c:v>42.24</c:v>
                </c:pt>
                <c:pt idx="46">
                  <c:v>42.2</c:v>
                </c:pt>
                <c:pt idx="47">
                  <c:v>42.44</c:v>
                </c:pt>
                <c:pt idx="48">
                  <c:v>42.74</c:v>
                </c:pt>
                <c:pt idx="49">
                  <c:v>43.63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Jaguar!$H$18</c:f>
              <c:strCache>
                <c:ptCount val="1"/>
                <c:pt idx="0">
                  <c:v>Старовой Андрей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Jaguar!$B$19:$B$68</c:f>
              <c:numCache>
                <c:formatCode>General</c:formatCode>
                <c:ptCount val="5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</c:numCache>
            </c:numRef>
          </c:cat>
          <c:val>
            <c:numRef>
              <c:f>Jaguar!$H$19:$H$68</c:f>
              <c:numCache>
                <c:formatCode>0.00</c:formatCode>
                <c:ptCount val="50"/>
                <c:pt idx="0">
                  <c:v>43.49</c:v>
                </c:pt>
                <c:pt idx="1">
                  <c:v>43.36</c:v>
                </c:pt>
                <c:pt idx="2">
                  <c:v>43.86</c:v>
                </c:pt>
                <c:pt idx="3">
                  <c:v>43.11</c:v>
                </c:pt>
                <c:pt idx="4">
                  <c:v>43.75</c:v>
                </c:pt>
                <c:pt idx="5">
                  <c:v>44.36</c:v>
                </c:pt>
                <c:pt idx="6">
                  <c:v>43.9</c:v>
                </c:pt>
                <c:pt idx="7">
                  <c:v>43.2</c:v>
                </c:pt>
                <c:pt idx="8">
                  <c:v>43.31</c:v>
                </c:pt>
                <c:pt idx="9">
                  <c:v>43.46</c:v>
                </c:pt>
                <c:pt idx="10">
                  <c:v>43.18</c:v>
                </c:pt>
                <c:pt idx="11">
                  <c:v>43.3</c:v>
                </c:pt>
                <c:pt idx="12">
                  <c:v>43.45</c:v>
                </c:pt>
                <c:pt idx="13">
                  <c:v>43.28</c:v>
                </c:pt>
                <c:pt idx="14">
                  <c:v>43.14</c:v>
                </c:pt>
                <c:pt idx="15">
                  <c:v>43.5</c:v>
                </c:pt>
                <c:pt idx="16">
                  <c:v>43.16</c:v>
                </c:pt>
                <c:pt idx="17">
                  <c:v>43.39</c:v>
                </c:pt>
                <c:pt idx="18">
                  <c:v>43.25</c:v>
                </c:pt>
                <c:pt idx="19">
                  <c:v>43.95</c:v>
                </c:pt>
                <c:pt idx="20">
                  <c:v>43.25</c:v>
                </c:pt>
                <c:pt idx="21">
                  <c:v>43.34</c:v>
                </c:pt>
                <c:pt idx="22">
                  <c:v>43.22</c:v>
                </c:pt>
                <c:pt idx="23">
                  <c:v>43.15</c:v>
                </c:pt>
                <c:pt idx="24">
                  <c:v>43.53</c:v>
                </c:pt>
                <c:pt idx="25">
                  <c:v>43.2</c:v>
                </c:pt>
                <c:pt idx="26">
                  <c:v>43.39</c:v>
                </c:pt>
                <c:pt idx="27">
                  <c:v>43.06</c:v>
                </c:pt>
                <c:pt idx="28">
                  <c:v>43.07</c:v>
                </c:pt>
                <c:pt idx="29">
                  <c:v>43.86</c:v>
                </c:pt>
                <c:pt idx="30">
                  <c:v>42.9</c:v>
                </c:pt>
                <c:pt idx="31">
                  <c:v>43.04</c:v>
                </c:pt>
                <c:pt idx="32">
                  <c:v>42.87</c:v>
                </c:pt>
                <c:pt idx="33">
                  <c:v>42.91</c:v>
                </c:pt>
                <c:pt idx="34">
                  <c:v>43.8</c:v>
                </c:pt>
                <c:pt idx="35">
                  <c:v>42.8</c:v>
                </c:pt>
                <c:pt idx="36">
                  <c:v>43.28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2836352"/>
        <c:axId val="210653120"/>
      </c:lineChart>
      <c:catAx>
        <c:axId val="2128363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210653120"/>
        <c:crosses val="autoZero"/>
        <c:auto val="1"/>
        <c:lblAlgn val="ctr"/>
        <c:lblOffset val="100"/>
        <c:noMultiLvlLbl val="0"/>
      </c:catAx>
      <c:valAx>
        <c:axId val="210653120"/>
        <c:scaling>
          <c:orientation val="minMax"/>
          <c:max val="46"/>
          <c:min val="42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212836352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189" l="0.70000000000000062" r="0.70000000000000062" t="0.75000000000000189" header="0.30000000000000032" footer="0.30000000000000032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401"/>
          <c:y val="1.7743976179560302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'Buro 11'!$C$18</c:f>
              <c:strCache>
                <c:ptCount val="1"/>
                <c:pt idx="0">
                  <c:v>Якусик Саша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'Buro 11'!$B$19:$B$72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'Buro 11'!$C$19:$C$72</c:f>
              <c:numCache>
                <c:formatCode>0.00</c:formatCode>
                <c:ptCount val="54"/>
                <c:pt idx="0">
                  <c:v>49.34</c:v>
                </c:pt>
                <c:pt idx="1">
                  <c:v>44.48</c:v>
                </c:pt>
                <c:pt idx="2">
                  <c:v>43.6</c:v>
                </c:pt>
                <c:pt idx="3">
                  <c:v>42.97</c:v>
                </c:pt>
                <c:pt idx="4">
                  <c:v>43.52</c:v>
                </c:pt>
                <c:pt idx="5">
                  <c:v>42.3</c:v>
                </c:pt>
                <c:pt idx="6">
                  <c:v>42.67</c:v>
                </c:pt>
                <c:pt idx="7">
                  <c:v>42.35</c:v>
                </c:pt>
                <c:pt idx="8">
                  <c:v>42.52</c:v>
                </c:pt>
                <c:pt idx="9">
                  <c:v>42.23</c:v>
                </c:pt>
                <c:pt idx="10">
                  <c:v>42.31</c:v>
                </c:pt>
                <c:pt idx="11">
                  <c:v>42.55</c:v>
                </c:pt>
                <c:pt idx="12">
                  <c:v>42.8</c:v>
                </c:pt>
                <c:pt idx="13">
                  <c:v>42.61</c:v>
                </c:pt>
                <c:pt idx="14">
                  <c:v>42.2</c:v>
                </c:pt>
                <c:pt idx="15">
                  <c:v>42.69</c:v>
                </c:pt>
                <c:pt idx="16">
                  <c:v>42.35</c:v>
                </c:pt>
                <c:pt idx="17">
                  <c:v>42.42</c:v>
                </c:pt>
                <c:pt idx="18">
                  <c:v>42.74</c:v>
                </c:pt>
                <c:pt idx="19">
                  <c:v>42.35</c:v>
                </c:pt>
                <c:pt idx="20">
                  <c:v>42.56</c:v>
                </c:pt>
                <c:pt idx="21">
                  <c:v>42.31</c:v>
                </c:pt>
                <c:pt idx="22">
                  <c:v>42.33</c:v>
                </c:pt>
                <c:pt idx="23">
                  <c:v>42.57</c:v>
                </c:pt>
                <c:pt idx="24">
                  <c:v>42.35</c:v>
                </c:pt>
                <c:pt idx="25">
                  <c:v>42.42</c:v>
                </c:pt>
                <c:pt idx="26">
                  <c:v>42.44</c:v>
                </c:pt>
                <c:pt idx="27">
                  <c:v>42.32</c:v>
                </c:pt>
                <c:pt idx="28">
                  <c:v>42.42</c:v>
                </c:pt>
                <c:pt idx="29">
                  <c:v>42.34</c:v>
                </c:pt>
                <c:pt idx="30">
                  <c:v>42.74</c:v>
                </c:pt>
                <c:pt idx="31">
                  <c:v>42.54</c:v>
                </c:pt>
                <c:pt idx="32">
                  <c:v>42.59</c:v>
                </c:pt>
                <c:pt idx="33">
                  <c:v>42.66</c:v>
                </c:pt>
                <c:pt idx="34">
                  <c:v>43.18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'Buro 11'!$D$18</c:f>
              <c:strCache>
                <c:ptCount val="1"/>
                <c:pt idx="0">
                  <c:v>Карлюк Марина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'Buro 11'!$B$19:$B$72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'Buro 11'!$D$19:$D$72</c:f>
              <c:numCache>
                <c:formatCode>0.00</c:formatCode>
                <c:ptCount val="54"/>
                <c:pt idx="0">
                  <c:v>43.89</c:v>
                </c:pt>
                <c:pt idx="1">
                  <c:v>43.38</c:v>
                </c:pt>
                <c:pt idx="2">
                  <c:v>43.71</c:v>
                </c:pt>
                <c:pt idx="3">
                  <c:v>43.38</c:v>
                </c:pt>
                <c:pt idx="4">
                  <c:v>43.19</c:v>
                </c:pt>
                <c:pt idx="5">
                  <c:v>43.14</c:v>
                </c:pt>
                <c:pt idx="6">
                  <c:v>42.94</c:v>
                </c:pt>
                <c:pt idx="7">
                  <c:v>44.03</c:v>
                </c:pt>
                <c:pt idx="8">
                  <c:v>43.47</c:v>
                </c:pt>
                <c:pt idx="9">
                  <c:v>43.33</c:v>
                </c:pt>
                <c:pt idx="10">
                  <c:v>43.32</c:v>
                </c:pt>
                <c:pt idx="11">
                  <c:v>43.64</c:v>
                </c:pt>
                <c:pt idx="12">
                  <c:v>43.53</c:v>
                </c:pt>
                <c:pt idx="13">
                  <c:v>43.03</c:v>
                </c:pt>
                <c:pt idx="14">
                  <c:v>43.15</c:v>
                </c:pt>
                <c:pt idx="15">
                  <c:v>43.7</c:v>
                </c:pt>
                <c:pt idx="16">
                  <c:v>43.25</c:v>
                </c:pt>
                <c:pt idx="17">
                  <c:v>44.64</c:v>
                </c:pt>
                <c:pt idx="18">
                  <c:v>43.97</c:v>
                </c:pt>
                <c:pt idx="19">
                  <c:v>43.91</c:v>
                </c:pt>
                <c:pt idx="20">
                  <c:v>43.48</c:v>
                </c:pt>
                <c:pt idx="21">
                  <c:v>43.63</c:v>
                </c:pt>
                <c:pt idx="22">
                  <c:v>43.49</c:v>
                </c:pt>
                <c:pt idx="23">
                  <c:v>43.31</c:v>
                </c:pt>
                <c:pt idx="24">
                  <c:v>44.13</c:v>
                </c:pt>
                <c:pt idx="25">
                  <c:v>43.38</c:v>
                </c:pt>
                <c:pt idx="26">
                  <c:v>43.25</c:v>
                </c:pt>
                <c:pt idx="27">
                  <c:v>43.53</c:v>
                </c:pt>
                <c:pt idx="28">
                  <c:v>43.43</c:v>
                </c:pt>
                <c:pt idx="29">
                  <c:v>45.41</c:v>
                </c:pt>
                <c:pt idx="30">
                  <c:v>42.89</c:v>
                </c:pt>
                <c:pt idx="31">
                  <c:v>42.7</c:v>
                </c:pt>
                <c:pt idx="32">
                  <c:v>43.23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'Buro 11'!$E$18</c:f>
              <c:strCache>
                <c:ptCount val="1"/>
                <c:pt idx="0">
                  <c:v>Якусик Саша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'Buro 11'!$B$19:$B$72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'Buro 11'!$E$19:$E$72</c:f>
              <c:numCache>
                <c:formatCode>0.00</c:formatCode>
                <c:ptCount val="54"/>
                <c:pt idx="0">
                  <c:v>42.64</c:v>
                </c:pt>
                <c:pt idx="1">
                  <c:v>42.91</c:v>
                </c:pt>
                <c:pt idx="2">
                  <c:v>42.51</c:v>
                </c:pt>
                <c:pt idx="3">
                  <c:v>43.33</c:v>
                </c:pt>
                <c:pt idx="4">
                  <c:v>42.48</c:v>
                </c:pt>
                <c:pt idx="5">
                  <c:v>42.55</c:v>
                </c:pt>
                <c:pt idx="6">
                  <c:v>42.33</c:v>
                </c:pt>
                <c:pt idx="7">
                  <c:v>42.62</c:v>
                </c:pt>
                <c:pt idx="8">
                  <c:v>42.45</c:v>
                </c:pt>
                <c:pt idx="9">
                  <c:v>42.63</c:v>
                </c:pt>
                <c:pt idx="10">
                  <c:v>42.36</c:v>
                </c:pt>
                <c:pt idx="11">
                  <c:v>42.37</c:v>
                </c:pt>
                <c:pt idx="12">
                  <c:v>42.35</c:v>
                </c:pt>
                <c:pt idx="13">
                  <c:v>44.3</c:v>
                </c:pt>
                <c:pt idx="14">
                  <c:v>42.67</c:v>
                </c:pt>
                <c:pt idx="15">
                  <c:v>42.58</c:v>
                </c:pt>
                <c:pt idx="16">
                  <c:v>42.21</c:v>
                </c:pt>
                <c:pt idx="17">
                  <c:v>42.37</c:v>
                </c:pt>
                <c:pt idx="18">
                  <c:v>42.33</c:v>
                </c:pt>
                <c:pt idx="19">
                  <c:v>42.35</c:v>
                </c:pt>
                <c:pt idx="20">
                  <c:v>42.94</c:v>
                </c:pt>
                <c:pt idx="21">
                  <c:v>42.46</c:v>
                </c:pt>
                <c:pt idx="22">
                  <c:v>42.62</c:v>
                </c:pt>
                <c:pt idx="23">
                  <c:v>42.58</c:v>
                </c:pt>
                <c:pt idx="24">
                  <c:v>42.45</c:v>
                </c:pt>
                <c:pt idx="25">
                  <c:v>42.62</c:v>
                </c:pt>
                <c:pt idx="26">
                  <c:v>42.28</c:v>
                </c:pt>
                <c:pt idx="27">
                  <c:v>42.38</c:v>
                </c:pt>
                <c:pt idx="28">
                  <c:v>43.23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'Buro 11'!$F$18</c:f>
              <c:strCache>
                <c:ptCount val="1"/>
                <c:pt idx="0">
                  <c:v>Карлюк Марина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'Buro 11'!$B$19:$B$72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'Buro 11'!$F$19:$F$72</c:f>
              <c:numCache>
                <c:formatCode>0.00</c:formatCode>
                <c:ptCount val="54"/>
                <c:pt idx="0">
                  <c:v>44.69</c:v>
                </c:pt>
                <c:pt idx="1">
                  <c:v>43.41</c:v>
                </c:pt>
                <c:pt idx="2">
                  <c:v>44.21</c:v>
                </c:pt>
                <c:pt idx="3">
                  <c:v>44.55</c:v>
                </c:pt>
                <c:pt idx="4">
                  <c:v>43.71</c:v>
                </c:pt>
                <c:pt idx="5">
                  <c:v>43.63</c:v>
                </c:pt>
                <c:pt idx="6">
                  <c:v>43.59</c:v>
                </c:pt>
                <c:pt idx="7">
                  <c:v>44.03</c:v>
                </c:pt>
                <c:pt idx="8">
                  <c:v>44.41</c:v>
                </c:pt>
                <c:pt idx="9">
                  <c:v>43.09</c:v>
                </c:pt>
                <c:pt idx="10">
                  <c:v>43.67</c:v>
                </c:pt>
                <c:pt idx="11">
                  <c:v>43.54</c:v>
                </c:pt>
                <c:pt idx="12">
                  <c:v>43.38</c:v>
                </c:pt>
                <c:pt idx="13">
                  <c:v>43.93</c:v>
                </c:pt>
                <c:pt idx="14">
                  <c:v>43.4</c:v>
                </c:pt>
                <c:pt idx="15">
                  <c:v>43.33</c:v>
                </c:pt>
                <c:pt idx="16">
                  <c:v>43.36</c:v>
                </c:pt>
                <c:pt idx="17">
                  <c:v>43.32</c:v>
                </c:pt>
                <c:pt idx="18">
                  <c:v>61.2</c:v>
                </c:pt>
                <c:pt idx="19">
                  <c:v>43.87</c:v>
                </c:pt>
                <c:pt idx="20">
                  <c:v>44.94</c:v>
                </c:pt>
                <c:pt idx="21">
                  <c:v>43.53</c:v>
                </c:pt>
                <c:pt idx="22">
                  <c:v>43.72</c:v>
                </c:pt>
                <c:pt idx="23">
                  <c:v>43.25</c:v>
                </c:pt>
                <c:pt idx="24">
                  <c:v>43.59</c:v>
                </c:pt>
                <c:pt idx="25">
                  <c:v>43.37</c:v>
                </c:pt>
                <c:pt idx="26">
                  <c:v>43.18</c:v>
                </c:pt>
                <c:pt idx="27">
                  <c:v>43.22</c:v>
                </c:pt>
                <c:pt idx="28">
                  <c:v>44.46</c:v>
                </c:pt>
                <c:pt idx="29">
                  <c:v>43.33</c:v>
                </c:pt>
                <c:pt idx="30">
                  <c:v>43.58</c:v>
                </c:pt>
                <c:pt idx="31">
                  <c:v>43.38</c:v>
                </c:pt>
                <c:pt idx="32">
                  <c:v>43.79</c:v>
                </c:pt>
                <c:pt idx="33">
                  <c:v>43.75</c:v>
                </c:pt>
                <c:pt idx="34">
                  <c:v>43.6</c:v>
                </c:pt>
                <c:pt idx="35">
                  <c:v>43.22</c:v>
                </c:pt>
                <c:pt idx="36">
                  <c:v>43.9</c:v>
                </c:pt>
                <c:pt idx="37">
                  <c:v>43.76</c:v>
                </c:pt>
                <c:pt idx="38">
                  <c:v>43.59</c:v>
                </c:pt>
                <c:pt idx="39">
                  <c:v>45.73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'Buro 11'!$G$18</c:f>
              <c:strCache>
                <c:ptCount val="1"/>
                <c:pt idx="0">
                  <c:v>Якусик Саша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'Buro 11'!$B$19:$B$72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'Buro 11'!$G$19:$G$72</c:f>
              <c:numCache>
                <c:formatCode>0.00</c:formatCode>
                <c:ptCount val="54"/>
                <c:pt idx="0">
                  <c:v>42.4</c:v>
                </c:pt>
                <c:pt idx="1">
                  <c:v>42.41</c:v>
                </c:pt>
                <c:pt idx="2">
                  <c:v>42.51</c:v>
                </c:pt>
                <c:pt idx="3">
                  <c:v>42.96</c:v>
                </c:pt>
                <c:pt idx="4">
                  <c:v>43.59</c:v>
                </c:pt>
                <c:pt idx="5">
                  <c:v>42.4</c:v>
                </c:pt>
                <c:pt idx="6">
                  <c:v>42.44</c:v>
                </c:pt>
                <c:pt idx="7">
                  <c:v>42.45</c:v>
                </c:pt>
                <c:pt idx="8">
                  <c:v>43.47</c:v>
                </c:pt>
                <c:pt idx="9">
                  <c:v>42.47</c:v>
                </c:pt>
                <c:pt idx="10">
                  <c:v>42.42</c:v>
                </c:pt>
                <c:pt idx="11">
                  <c:v>42.48</c:v>
                </c:pt>
                <c:pt idx="12">
                  <c:v>42.37</c:v>
                </c:pt>
                <c:pt idx="13">
                  <c:v>42.14</c:v>
                </c:pt>
                <c:pt idx="14">
                  <c:v>42.23</c:v>
                </c:pt>
                <c:pt idx="15">
                  <c:v>42.13</c:v>
                </c:pt>
                <c:pt idx="16">
                  <c:v>42.36</c:v>
                </c:pt>
                <c:pt idx="17">
                  <c:v>42.61</c:v>
                </c:pt>
                <c:pt idx="18">
                  <c:v>42.39</c:v>
                </c:pt>
                <c:pt idx="19">
                  <c:v>42.42</c:v>
                </c:pt>
                <c:pt idx="20">
                  <c:v>42.31</c:v>
                </c:pt>
                <c:pt idx="21">
                  <c:v>42.35</c:v>
                </c:pt>
                <c:pt idx="22">
                  <c:v>42.38</c:v>
                </c:pt>
                <c:pt idx="23">
                  <c:v>43.42</c:v>
                </c:pt>
                <c:pt idx="24">
                  <c:v>42.66</c:v>
                </c:pt>
                <c:pt idx="25">
                  <c:v>42.13</c:v>
                </c:pt>
                <c:pt idx="26">
                  <c:v>42.22</c:v>
                </c:pt>
                <c:pt idx="27">
                  <c:v>42.37</c:v>
                </c:pt>
                <c:pt idx="28">
                  <c:v>42.63</c:v>
                </c:pt>
                <c:pt idx="29">
                  <c:v>42.41</c:v>
                </c:pt>
                <c:pt idx="30">
                  <c:v>42.32</c:v>
                </c:pt>
                <c:pt idx="31">
                  <c:v>43.34</c:v>
                </c:pt>
                <c:pt idx="32">
                  <c:v>42.28</c:v>
                </c:pt>
                <c:pt idx="33">
                  <c:v>42.3</c:v>
                </c:pt>
                <c:pt idx="34">
                  <c:v>42.14</c:v>
                </c:pt>
                <c:pt idx="35">
                  <c:v>42.27</c:v>
                </c:pt>
                <c:pt idx="36">
                  <c:v>42.36</c:v>
                </c:pt>
                <c:pt idx="37">
                  <c:v>42.52</c:v>
                </c:pt>
                <c:pt idx="38">
                  <c:v>42.35</c:v>
                </c:pt>
                <c:pt idx="39">
                  <c:v>42.43</c:v>
                </c:pt>
                <c:pt idx="40">
                  <c:v>42.48</c:v>
                </c:pt>
                <c:pt idx="41">
                  <c:v>42.47</c:v>
                </c:pt>
                <c:pt idx="42">
                  <c:v>42.46</c:v>
                </c:pt>
                <c:pt idx="43">
                  <c:v>42.23</c:v>
                </c:pt>
                <c:pt idx="44">
                  <c:v>42.27</c:v>
                </c:pt>
                <c:pt idx="45">
                  <c:v>42.37</c:v>
                </c:pt>
                <c:pt idx="46">
                  <c:v>42.66</c:v>
                </c:pt>
                <c:pt idx="47">
                  <c:v>42.42</c:v>
                </c:pt>
                <c:pt idx="48">
                  <c:v>42.45</c:v>
                </c:pt>
                <c:pt idx="49">
                  <c:v>42.32</c:v>
                </c:pt>
                <c:pt idx="50">
                  <c:v>42.34</c:v>
                </c:pt>
                <c:pt idx="51">
                  <c:v>42.39</c:v>
                </c:pt>
                <c:pt idx="52">
                  <c:v>42.37</c:v>
                </c:pt>
                <c:pt idx="53">
                  <c:v>42.65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'Buro 11'!$H$18</c:f>
              <c:strCache>
                <c:ptCount val="1"/>
                <c:pt idx="0">
                  <c:v>Карлюк Марина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'Buro 11'!$B$19:$B$72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'Buro 11'!$H$19:$H$72</c:f>
              <c:numCache>
                <c:formatCode>0.00</c:formatCode>
                <c:ptCount val="54"/>
                <c:pt idx="0">
                  <c:v>43.2</c:v>
                </c:pt>
                <c:pt idx="1">
                  <c:v>43.57</c:v>
                </c:pt>
                <c:pt idx="2">
                  <c:v>43.46</c:v>
                </c:pt>
                <c:pt idx="3">
                  <c:v>43.39</c:v>
                </c:pt>
                <c:pt idx="4">
                  <c:v>43.23</c:v>
                </c:pt>
                <c:pt idx="5">
                  <c:v>43.15</c:v>
                </c:pt>
                <c:pt idx="6">
                  <c:v>43.77</c:v>
                </c:pt>
                <c:pt idx="7">
                  <c:v>43.29</c:v>
                </c:pt>
                <c:pt idx="8">
                  <c:v>43.39</c:v>
                </c:pt>
                <c:pt idx="9">
                  <c:v>43.26</c:v>
                </c:pt>
                <c:pt idx="10">
                  <c:v>43.39</c:v>
                </c:pt>
                <c:pt idx="11">
                  <c:v>44.32</c:v>
                </c:pt>
                <c:pt idx="12">
                  <c:v>45.18</c:v>
                </c:pt>
                <c:pt idx="13">
                  <c:v>43.23</c:v>
                </c:pt>
                <c:pt idx="14">
                  <c:v>43.1</c:v>
                </c:pt>
                <c:pt idx="15">
                  <c:v>43.24</c:v>
                </c:pt>
                <c:pt idx="16">
                  <c:v>43.63</c:v>
                </c:pt>
                <c:pt idx="17">
                  <c:v>43.23</c:v>
                </c:pt>
                <c:pt idx="18">
                  <c:v>43.36</c:v>
                </c:pt>
                <c:pt idx="19">
                  <c:v>44.58</c:v>
                </c:pt>
                <c:pt idx="20">
                  <c:v>43.42</c:v>
                </c:pt>
                <c:pt idx="21">
                  <c:v>46.87</c:v>
                </c:pt>
                <c:pt idx="22">
                  <c:v>43.07</c:v>
                </c:pt>
                <c:pt idx="23">
                  <c:v>44.31</c:v>
                </c:pt>
                <c:pt idx="24">
                  <c:v>43.43</c:v>
                </c:pt>
                <c:pt idx="25">
                  <c:v>44.29</c:v>
                </c:pt>
                <c:pt idx="26">
                  <c:v>43.79</c:v>
                </c:pt>
                <c:pt idx="27">
                  <c:v>43</c:v>
                </c:pt>
                <c:pt idx="28">
                  <c:v>43.8</c:v>
                </c:pt>
                <c:pt idx="29">
                  <c:v>43.79</c:v>
                </c:pt>
                <c:pt idx="30">
                  <c:v>43.73</c:v>
                </c:pt>
                <c:pt idx="31">
                  <c:v>43.67</c:v>
                </c:pt>
                <c:pt idx="32">
                  <c:v>43.36</c:v>
                </c:pt>
                <c:pt idx="33">
                  <c:v>44.54</c:v>
                </c:pt>
                <c:pt idx="34">
                  <c:v>43.41</c:v>
                </c:pt>
                <c:pt idx="35">
                  <c:v>43.53</c:v>
                </c:pt>
                <c:pt idx="36">
                  <c:v>43.35</c:v>
                </c:pt>
                <c:pt idx="37">
                  <c:v>43.08</c:v>
                </c:pt>
                <c:pt idx="38">
                  <c:v>43.21</c:v>
                </c:pt>
                <c:pt idx="39">
                  <c:v>43.29</c:v>
                </c:pt>
                <c:pt idx="40">
                  <c:v>43</c:v>
                </c:pt>
                <c:pt idx="41">
                  <c:v>43.48</c:v>
                </c:pt>
                <c:pt idx="42">
                  <c:v>43.27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187072"/>
        <c:axId val="210655424"/>
      </c:lineChart>
      <c:catAx>
        <c:axId val="2131870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210655424"/>
        <c:crosses val="autoZero"/>
        <c:auto val="1"/>
        <c:lblAlgn val="ctr"/>
        <c:lblOffset val="100"/>
        <c:noMultiLvlLbl val="0"/>
      </c:catAx>
      <c:valAx>
        <c:axId val="210655424"/>
        <c:scaling>
          <c:orientation val="minMax"/>
          <c:max val="46"/>
          <c:min val="42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213187072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189" l="0.70000000000000062" r="0.70000000000000062" t="0.75000000000000189" header="0.30000000000000032" footer="0.30000000000000032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401"/>
          <c:y val="1.7743976179560302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'No give up'!$C$18</c:f>
              <c:strCache>
                <c:ptCount val="1"/>
                <c:pt idx="0">
                  <c:v>Рыбкин Иван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'No give up'!$B$19:$B$68</c:f>
              <c:numCache>
                <c:formatCode>General</c:formatCode>
                <c:ptCount val="5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</c:numCache>
            </c:numRef>
          </c:cat>
          <c:val>
            <c:numRef>
              <c:f>'No give up'!$C$19:$C$68</c:f>
              <c:numCache>
                <c:formatCode>0.00</c:formatCode>
                <c:ptCount val="50"/>
                <c:pt idx="0">
                  <c:v>48.35</c:v>
                </c:pt>
                <c:pt idx="1">
                  <c:v>45.06</c:v>
                </c:pt>
                <c:pt idx="2">
                  <c:v>45.31</c:v>
                </c:pt>
                <c:pt idx="3">
                  <c:v>43.88</c:v>
                </c:pt>
                <c:pt idx="4">
                  <c:v>43.73</c:v>
                </c:pt>
                <c:pt idx="5">
                  <c:v>43.41</c:v>
                </c:pt>
                <c:pt idx="6">
                  <c:v>44.17</c:v>
                </c:pt>
                <c:pt idx="7">
                  <c:v>43.45</c:v>
                </c:pt>
                <c:pt idx="8">
                  <c:v>43.37</c:v>
                </c:pt>
                <c:pt idx="9">
                  <c:v>43.75</c:v>
                </c:pt>
                <c:pt idx="10">
                  <c:v>43.49</c:v>
                </c:pt>
                <c:pt idx="11">
                  <c:v>43.89</c:v>
                </c:pt>
                <c:pt idx="12">
                  <c:v>43.32</c:v>
                </c:pt>
                <c:pt idx="13">
                  <c:v>43.35</c:v>
                </c:pt>
                <c:pt idx="14">
                  <c:v>43.58</c:v>
                </c:pt>
                <c:pt idx="15">
                  <c:v>43.76</c:v>
                </c:pt>
                <c:pt idx="16">
                  <c:v>43.85</c:v>
                </c:pt>
                <c:pt idx="17">
                  <c:v>43.64</c:v>
                </c:pt>
                <c:pt idx="18">
                  <c:v>43.34</c:v>
                </c:pt>
                <c:pt idx="19">
                  <c:v>43.57</c:v>
                </c:pt>
                <c:pt idx="20">
                  <c:v>43.53</c:v>
                </c:pt>
                <c:pt idx="21">
                  <c:v>43.59</c:v>
                </c:pt>
                <c:pt idx="22">
                  <c:v>43.4</c:v>
                </c:pt>
                <c:pt idx="23">
                  <c:v>44.34</c:v>
                </c:pt>
                <c:pt idx="24">
                  <c:v>44.89</c:v>
                </c:pt>
                <c:pt idx="25">
                  <c:v>43.62</c:v>
                </c:pt>
                <c:pt idx="26">
                  <c:v>44.2</c:v>
                </c:pt>
                <c:pt idx="27">
                  <c:v>44.69</c:v>
                </c:pt>
                <c:pt idx="28">
                  <c:v>43.69</c:v>
                </c:pt>
                <c:pt idx="29">
                  <c:v>44.33</c:v>
                </c:pt>
                <c:pt idx="30">
                  <c:v>43.35</c:v>
                </c:pt>
                <c:pt idx="31">
                  <c:v>43.8</c:v>
                </c:pt>
                <c:pt idx="32">
                  <c:v>43.55</c:v>
                </c:pt>
                <c:pt idx="33">
                  <c:v>43.3</c:v>
                </c:pt>
                <c:pt idx="34">
                  <c:v>43.48</c:v>
                </c:pt>
                <c:pt idx="35">
                  <c:v>43.58</c:v>
                </c:pt>
                <c:pt idx="36">
                  <c:v>45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'No give up'!$D$18</c:f>
              <c:strCache>
                <c:ptCount val="1"/>
                <c:pt idx="0">
                  <c:v>Ивченко Саша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'No give up'!$B$19:$B$68</c:f>
              <c:numCache>
                <c:formatCode>General</c:formatCode>
                <c:ptCount val="5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</c:numCache>
            </c:numRef>
          </c:cat>
          <c:val>
            <c:numRef>
              <c:f>'No give up'!$D$19:$D$68</c:f>
              <c:numCache>
                <c:formatCode>0.00</c:formatCode>
                <c:ptCount val="50"/>
                <c:pt idx="0">
                  <c:v>44.49</c:v>
                </c:pt>
                <c:pt idx="1">
                  <c:v>44.86</c:v>
                </c:pt>
                <c:pt idx="2">
                  <c:v>44.29</c:v>
                </c:pt>
                <c:pt idx="3">
                  <c:v>45.2</c:v>
                </c:pt>
                <c:pt idx="4">
                  <c:v>44.33</c:v>
                </c:pt>
                <c:pt idx="5">
                  <c:v>45.21</c:v>
                </c:pt>
                <c:pt idx="6">
                  <c:v>44.13</c:v>
                </c:pt>
                <c:pt idx="7">
                  <c:v>44.1</c:v>
                </c:pt>
                <c:pt idx="8">
                  <c:v>44.11</c:v>
                </c:pt>
                <c:pt idx="9">
                  <c:v>44.41</c:v>
                </c:pt>
                <c:pt idx="10">
                  <c:v>43.79</c:v>
                </c:pt>
                <c:pt idx="11">
                  <c:v>44.29</c:v>
                </c:pt>
                <c:pt idx="12">
                  <c:v>43.84</c:v>
                </c:pt>
                <c:pt idx="13">
                  <c:v>44.1</c:v>
                </c:pt>
                <c:pt idx="14">
                  <c:v>45.48</c:v>
                </c:pt>
                <c:pt idx="15">
                  <c:v>44.64</c:v>
                </c:pt>
                <c:pt idx="16">
                  <c:v>44.44</c:v>
                </c:pt>
                <c:pt idx="17">
                  <c:v>44.49</c:v>
                </c:pt>
                <c:pt idx="18">
                  <c:v>45.28</c:v>
                </c:pt>
                <c:pt idx="19">
                  <c:v>44.15</c:v>
                </c:pt>
                <c:pt idx="20">
                  <c:v>44.28</c:v>
                </c:pt>
                <c:pt idx="21">
                  <c:v>44.3</c:v>
                </c:pt>
                <c:pt idx="22">
                  <c:v>43.33</c:v>
                </c:pt>
                <c:pt idx="23">
                  <c:v>44.2</c:v>
                </c:pt>
                <c:pt idx="24">
                  <c:v>43.97</c:v>
                </c:pt>
                <c:pt idx="25">
                  <c:v>44.74</c:v>
                </c:pt>
                <c:pt idx="26">
                  <c:v>43.78</c:v>
                </c:pt>
                <c:pt idx="27">
                  <c:v>44.29</c:v>
                </c:pt>
                <c:pt idx="28">
                  <c:v>44.16</c:v>
                </c:pt>
                <c:pt idx="29">
                  <c:v>44.84</c:v>
                </c:pt>
                <c:pt idx="30">
                  <c:v>46.46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'No give up'!$E$18</c:f>
              <c:strCache>
                <c:ptCount val="1"/>
                <c:pt idx="0">
                  <c:v>Рыбкин Иван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'No give up'!$B$19:$B$68</c:f>
              <c:numCache>
                <c:formatCode>General</c:formatCode>
                <c:ptCount val="5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</c:numCache>
            </c:numRef>
          </c:cat>
          <c:val>
            <c:numRef>
              <c:f>'No give up'!$E$19:$E$68</c:f>
              <c:numCache>
                <c:formatCode>0.00</c:formatCode>
                <c:ptCount val="50"/>
                <c:pt idx="0">
                  <c:v>43.53</c:v>
                </c:pt>
                <c:pt idx="1">
                  <c:v>43.59</c:v>
                </c:pt>
                <c:pt idx="2">
                  <c:v>44.37</c:v>
                </c:pt>
                <c:pt idx="3">
                  <c:v>43.43</c:v>
                </c:pt>
                <c:pt idx="4">
                  <c:v>44.31</c:v>
                </c:pt>
                <c:pt idx="5">
                  <c:v>44.71</c:v>
                </c:pt>
                <c:pt idx="6">
                  <c:v>43.42</c:v>
                </c:pt>
                <c:pt idx="7">
                  <c:v>43.63</c:v>
                </c:pt>
                <c:pt idx="8">
                  <c:v>43.7</c:v>
                </c:pt>
                <c:pt idx="9">
                  <c:v>43.61</c:v>
                </c:pt>
                <c:pt idx="10">
                  <c:v>43.24</c:v>
                </c:pt>
                <c:pt idx="11">
                  <c:v>43.45</c:v>
                </c:pt>
                <c:pt idx="12">
                  <c:v>44.4</c:v>
                </c:pt>
                <c:pt idx="13">
                  <c:v>43.51</c:v>
                </c:pt>
                <c:pt idx="14">
                  <c:v>43.84</c:v>
                </c:pt>
                <c:pt idx="15">
                  <c:v>43.48</c:v>
                </c:pt>
                <c:pt idx="16">
                  <c:v>43.71</c:v>
                </c:pt>
                <c:pt idx="17">
                  <c:v>44.02</c:v>
                </c:pt>
                <c:pt idx="18">
                  <c:v>44.31</c:v>
                </c:pt>
                <c:pt idx="19">
                  <c:v>43.44</c:v>
                </c:pt>
                <c:pt idx="20">
                  <c:v>43.88</c:v>
                </c:pt>
                <c:pt idx="21">
                  <c:v>43.59</c:v>
                </c:pt>
                <c:pt idx="22">
                  <c:v>43.31</c:v>
                </c:pt>
                <c:pt idx="23">
                  <c:v>44.33</c:v>
                </c:pt>
                <c:pt idx="24">
                  <c:v>43.52</c:v>
                </c:pt>
                <c:pt idx="25">
                  <c:v>44.23</c:v>
                </c:pt>
                <c:pt idx="26">
                  <c:v>44.8</c:v>
                </c:pt>
                <c:pt idx="27">
                  <c:v>43.64</c:v>
                </c:pt>
                <c:pt idx="28">
                  <c:v>43.52</c:v>
                </c:pt>
                <c:pt idx="29">
                  <c:v>43.84</c:v>
                </c:pt>
                <c:pt idx="30">
                  <c:v>43.96</c:v>
                </c:pt>
                <c:pt idx="31">
                  <c:v>43.46</c:v>
                </c:pt>
                <c:pt idx="32">
                  <c:v>43.6</c:v>
                </c:pt>
                <c:pt idx="33">
                  <c:v>43.29</c:v>
                </c:pt>
                <c:pt idx="34">
                  <c:v>43.54</c:v>
                </c:pt>
                <c:pt idx="35">
                  <c:v>43.49</c:v>
                </c:pt>
                <c:pt idx="36">
                  <c:v>43.47</c:v>
                </c:pt>
                <c:pt idx="37">
                  <c:v>43.2</c:v>
                </c:pt>
                <c:pt idx="38">
                  <c:v>43.53</c:v>
                </c:pt>
                <c:pt idx="39">
                  <c:v>44.94</c:v>
                </c:pt>
                <c:pt idx="40">
                  <c:v>44.91</c:v>
                </c:pt>
                <c:pt idx="41">
                  <c:v>43.55</c:v>
                </c:pt>
                <c:pt idx="42">
                  <c:v>43.25</c:v>
                </c:pt>
                <c:pt idx="43">
                  <c:v>43.62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'No give up'!$F$18</c:f>
              <c:strCache>
                <c:ptCount val="1"/>
                <c:pt idx="0">
                  <c:v>Ивченко Саша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'No give up'!$B$19:$B$68</c:f>
              <c:numCache>
                <c:formatCode>General</c:formatCode>
                <c:ptCount val="5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</c:numCache>
            </c:numRef>
          </c:cat>
          <c:val>
            <c:numRef>
              <c:f>'No give up'!$F$19:$F$68</c:f>
              <c:numCache>
                <c:formatCode>0.00</c:formatCode>
                <c:ptCount val="50"/>
                <c:pt idx="0">
                  <c:v>43.9</c:v>
                </c:pt>
                <c:pt idx="1">
                  <c:v>43.83</c:v>
                </c:pt>
                <c:pt idx="2">
                  <c:v>44.18</c:v>
                </c:pt>
                <c:pt idx="3">
                  <c:v>43.85</c:v>
                </c:pt>
                <c:pt idx="4">
                  <c:v>44.57</c:v>
                </c:pt>
                <c:pt idx="5">
                  <c:v>43.41</c:v>
                </c:pt>
                <c:pt idx="6">
                  <c:v>43.87</c:v>
                </c:pt>
                <c:pt idx="7">
                  <c:v>44.13</c:v>
                </c:pt>
                <c:pt idx="8">
                  <c:v>43.34</c:v>
                </c:pt>
                <c:pt idx="9">
                  <c:v>43.52</c:v>
                </c:pt>
                <c:pt idx="10">
                  <c:v>43.56</c:v>
                </c:pt>
                <c:pt idx="11">
                  <c:v>43.1</c:v>
                </c:pt>
                <c:pt idx="12">
                  <c:v>43.67</c:v>
                </c:pt>
                <c:pt idx="13">
                  <c:v>45.93</c:v>
                </c:pt>
                <c:pt idx="14">
                  <c:v>43.74</c:v>
                </c:pt>
                <c:pt idx="15">
                  <c:v>43.85</c:v>
                </c:pt>
                <c:pt idx="16">
                  <c:v>44.07</c:v>
                </c:pt>
                <c:pt idx="17">
                  <c:v>43.36</c:v>
                </c:pt>
                <c:pt idx="18">
                  <c:v>43.77</c:v>
                </c:pt>
                <c:pt idx="19">
                  <c:v>44.18</c:v>
                </c:pt>
                <c:pt idx="20">
                  <c:v>43.53</c:v>
                </c:pt>
                <c:pt idx="21">
                  <c:v>43.39</c:v>
                </c:pt>
                <c:pt idx="22">
                  <c:v>43.68</c:v>
                </c:pt>
                <c:pt idx="23">
                  <c:v>43.51</c:v>
                </c:pt>
                <c:pt idx="24">
                  <c:v>44.41</c:v>
                </c:pt>
                <c:pt idx="25">
                  <c:v>43.81</c:v>
                </c:pt>
                <c:pt idx="26">
                  <c:v>43.25</c:v>
                </c:pt>
                <c:pt idx="27">
                  <c:v>43.63</c:v>
                </c:pt>
                <c:pt idx="28">
                  <c:v>43.54</c:v>
                </c:pt>
                <c:pt idx="29">
                  <c:v>43.47</c:v>
                </c:pt>
                <c:pt idx="30">
                  <c:v>44.14</c:v>
                </c:pt>
                <c:pt idx="31">
                  <c:v>44.03</c:v>
                </c:pt>
                <c:pt idx="32">
                  <c:v>43.85</c:v>
                </c:pt>
                <c:pt idx="33">
                  <c:v>43.66</c:v>
                </c:pt>
                <c:pt idx="34">
                  <c:v>43.62</c:v>
                </c:pt>
                <c:pt idx="35">
                  <c:v>43.73</c:v>
                </c:pt>
                <c:pt idx="36">
                  <c:v>43.67</c:v>
                </c:pt>
                <c:pt idx="37">
                  <c:v>43.71</c:v>
                </c:pt>
                <c:pt idx="38">
                  <c:v>44.06</c:v>
                </c:pt>
                <c:pt idx="39">
                  <c:v>43.73</c:v>
                </c:pt>
                <c:pt idx="40">
                  <c:v>43.85</c:v>
                </c:pt>
                <c:pt idx="41">
                  <c:v>43.74</c:v>
                </c:pt>
                <c:pt idx="42">
                  <c:v>43.97</c:v>
                </c:pt>
                <c:pt idx="43">
                  <c:v>43.94</c:v>
                </c:pt>
                <c:pt idx="44">
                  <c:v>44.21</c:v>
                </c:pt>
                <c:pt idx="45">
                  <c:v>43.67</c:v>
                </c:pt>
                <c:pt idx="46">
                  <c:v>43.94</c:v>
                </c:pt>
                <c:pt idx="47">
                  <c:v>44.13</c:v>
                </c:pt>
                <c:pt idx="48">
                  <c:v>44.34</c:v>
                </c:pt>
                <c:pt idx="49">
                  <c:v>43.69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'No give up'!$G$18</c:f>
              <c:strCache>
                <c:ptCount val="1"/>
                <c:pt idx="0">
                  <c:v>Рыбкин Иван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'No give up'!$B$19:$B$68</c:f>
              <c:numCache>
                <c:formatCode>General</c:formatCode>
                <c:ptCount val="5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</c:numCache>
            </c:numRef>
          </c:cat>
          <c:val>
            <c:numRef>
              <c:f>'No give up'!$G$19:$G$68</c:f>
              <c:numCache>
                <c:formatCode>0.00</c:formatCode>
                <c:ptCount val="50"/>
                <c:pt idx="0">
                  <c:v>43.35</c:v>
                </c:pt>
                <c:pt idx="1">
                  <c:v>43.4</c:v>
                </c:pt>
                <c:pt idx="2">
                  <c:v>43.42</c:v>
                </c:pt>
                <c:pt idx="3">
                  <c:v>43.25</c:v>
                </c:pt>
                <c:pt idx="4">
                  <c:v>43.23</c:v>
                </c:pt>
                <c:pt idx="5">
                  <c:v>43.43</c:v>
                </c:pt>
                <c:pt idx="6">
                  <c:v>43.38</c:v>
                </c:pt>
                <c:pt idx="7">
                  <c:v>43.33</c:v>
                </c:pt>
                <c:pt idx="8">
                  <c:v>43.13</c:v>
                </c:pt>
                <c:pt idx="9">
                  <c:v>47.75</c:v>
                </c:pt>
                <c:pt idx="10">
                  <c:v>43.93</c:v>
                </c:pt>
                <c:pt idx="11">
                  <c:v>43.28</c:v>
                </c:pt>
                <c:pt idx="12">
                  <c:v>43.4</c:v>
                </c:pt>
                <c:pt idx="13">
                  <c:v>45.65</c:v>
                </c:pt>
                <c:pt idx="14">
                  <c:v>43.07</c:v>
                </c:pt>
                <c:pt idx="15">
                  <c:v>42.91</c:v>
                </c:pt>
                <c:pt idx="16">
                  <c:v>42.99</c:v>
                </c:pt>
                <c:pt idx="17">
                  <c:v>43.44</c:v>
                </c:pt>
                <c:pt idx="18">
                  <c:v>42.98</c:v>
                </c:pt>
                <c:pt idx="19">
                  <c:v>43.22</c:v>
                </c:pt>
                <c:pt idx="20">
                  <c:v>43.26</c:v>
                </c:pt>
                <c:pt idx="21">
                  <c:v>45.03</c:v>
                </c:pt>
                <c:pt idx="22">
                  <c:v>43.16</c:v>
                </c:pt>
                <c:pt idx="23">
                  <c:v>43.15</c:v>
                </c:pt>
                <c:pt idx="24">
                  <c:v>43.42</c:v>
                </c:pt>
                <c:pt idx="25">
                  <c:v>43.23</c:v>
                </c:pt>
                <c:pt idx="26">
                  <c:v>43.33</c:v>
                </c:pt>
                <c:pt idx="27">
                  <c:v>43.58</c:v>
                </c:pt>
                <c:pt idx="28">
                  <c:v>43.37</c:v>
                </c:pt>
                <c:pt idx="29">
                  <c:v>43.37</c:v>
                </c:pt>
                <c:pt idx="30">
                  <c:v>43.43</c:v>
                </c:pt>
                <c:pt idx="31">
                  <c:v>43.31</c:v>
                </c:pt>
                <c:pt idx="32">
                  <c:v>43.48</c:v>
                </c:pt>
                <c:pt idx="33">
                  <c:v>46.26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'No give up'!$H$18</c:f>
              <c:strCache>
                <c:ptCount val="1"/>
                <c:pt idx="0">
                  <c:v>Ивченко Саша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'No give up'!$B$19:$B$68</c:f>
              <c:numCache>
                <c:formatCode>General</c:formatCode>
                <c:ptCount val="5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</c:numCache>
            </c:numRef>
          </c:cat>
          <c:val>
            <c:numRef>
              <c:f>'No give up'!$H$19:$H$68</c:f>
              <c:numCache>
                <c:formatCode>0.00</c:formatCode>
                <c:ptCount val="50"/>
                <c:pt idx="0">
                  <c:v>43.72</c:v>
                </c:pt>
                <c:pt idx="1">
                  <c:v>43.56</c:v>
                </c:pt>
                <c:pt idx="2">
                  <c:v>43.8</c:v>
                </c:pt>
                <c:pt idx="3">
                  <c:v>43.92</c:v>
                </c:pt>
                <c:pt idx="4">
                  <c:v>46.47</c:v>
                </c:pt>
                <c:pt idx="5">
                  <c:v>44.91</c:v>
                </c:pt>
                <c:pt idx="6">
                  <c:v>44.42</c:v>
                </c:pt>
                <c:pt idx="7">
                  <c:v>43.4</c:v>
                </c:pt>
                <c:pt idx="8">
                  <c:v>44.57</c:v>
                </c:pt>
                <c:pt idx="9">
                  <c:v>44.76</c:v>
                </c:pt>
                <c:pt idx="10">
                  <c:v>43.49</c:v>
                </c:pt>
                <c:pt idx="11">
                  <c:v>43.88</c:v>
                </c:pt>
                <c:pt idx="12">
                  <c:v>44.2</c:v>
                </c:pt>
                <c:pt idx="13">
                  <c:v>43.78</c:v>
                </c:pt>
                <c:pt idx="14">
                  <c:v>43.75</c:v>
                </c:pt>
                <c:pt idx="15">
                  <c:v>43.54</c:v>
                </c:pt>
                <c:pt idx="16">
                  <c:v>43.87</c:v>
                </c:pt>
                <c:pt idx="17">
                  <c:v>44.72</c:v>
                </c:pt>
                <c:pt idx="18">
                  <c:v>44.72</c:v>
                </c:pt>
                <c:pt idx="19">
                  <c:v>43.48</c:v>
                </c:pt>
                <c:pt idx="20">
                  <c:v>43.73</c:v>
                </c:pt>
                <c:pt idx="21">
                  <c:v>44.57</c:v>
                </c:pt>
                <c:pt idx="22">
                  <c:v>43.59</c:v>
                </c:pt>
                <c:pt idx="23">
                  <c:v>44.28</c:v>
                </c:pt>
                <c:pt idx="24">
                  <c:v>43.47</c:v>
                </c:pt>
                <c:pt idx="25">
                  <c:v>44.16</c:v>
                </c:pt>
                <c:pt idx="26">
                  <c:v>44.92</c:v>
                </c:pt>
                <c:pt idx="27">
                  <c:v>43.63</c:v>
                </c:pt>
                <c:pt idx="28">
                  <c:v>44.2</c:v>
                </c:pt>
                <c:pt idx="29">
                  <c:v>43.89</c:v>
                </c:pt>
                <c:pt idx="30">
                  <c:v>43.83</c:v>
                </c:pt>
                <c:pt idx="31">
                  <c:v>44.59</c:v>
                </c:pt>
                <c:pt idx="32">
                  <c:v>44.65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429248"/>
        <c:axId val="213090880"/>
      </c:lineChart>
      <c:catAx>
        <c:axId val="2134292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213090880"/>
        <c:crosses val="autoZero"/>
        <c:auto val="1"/>
        <c:lblAlgn val="ctr"/>
        <c:lblOffset val="100"/>
        <c:noMultiLvlLbl val="0"/>
      </c:catAx>
      <c:valAx>
        <c:axId val="213090880"/>
        <c:scaling>
          <c:orientation val="minMax"/>
          <c:max val="46"/>
          <c:min val="42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213429248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189" l="0.70000000000000062" r="0.70000000000000062" t="0.75000000000000189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161925</xdr:colOff>
      <xdr:row>17</xdr:row>
      <xdr:rowOff>63500</xdr:rowOff>
    </xdr:from>
    <xdr:to>
      <xdr:col>21</xdr:col>
      <xdr:colOff>99483</xdr:colOff>
      <xdr:row>45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161925</xdr:colOff>
      <xdr:row>17</xdr:row>
      <xdr:rowOff>63500</xdr:rowOff>
    </xdr:from>
    <xdr:to>
      <xdr:col>21</xdr:col>
      <xdr:colOff>99483</xdr:colOff>
      <xdr:row>45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161925</xdr:colOff>
      <xdr:row>17</xdr:row>
      <xdr:rowOff>63500</xdr:rowOff>
    </xdr:from>
    <xdr:to>
      <xdr:col>21</xdr:col>
      <xdr:colOff>99483</xdr:colOff>
      <xdr:row>45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161925</xdr:colOff>
      <xdr:row>17</xdr:row>
      <xdr:rowOff>63500</xdr:rowOff>
    </xdr:from>
    <xdr:to>
      <xdr:col>21</xdr:col>
      <xdr:colOff>99483</xdr:colOff>
      <xdr:row>45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161925</xdr:colOff>
      <xdr:row>17</xdr:row>
      <xdr:rowOff>63500</xdr:rowOff>
    </xdr:from>
    <xdr:to>
      <xdr:col>21</xdr:col>
      <xdr:colOff>99483</xdr:colOff>
      <xdr:row>45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161925</xdr:colOff>
      <xdr:row>17</xdr:row>
      <xdr:rowOff>63500</xdr:rowOff>
    </xdr:from>
    <xdr:to>
      <xdr:col>21</xdr:col>
      <xdr:colOff>99483</xdr:colOff>
      <xdr:row>45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161925</xdr:colOff>
      <xdr:row>17</xdr:row>
      <xdr:rowOff>63500</xdr:rowOff>
    </xdr:from>
    <xdr:to>
      <xdr:col>21</xdr:col>
      <xdr:colOff>99483</xdr:colOff>
      <xdr:row>45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161925</xdr:colOff>
      <xdr:row>17</xdr:row>
      <xdr:rowOff>63500</xdr:rowOff>
    </xdr:from>
    <xdr:to>
      <xdr:col>21</xdr:col>
      <xdr:colOff>99483</xdr:colOff>
      <xdr:row>45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161925</xdr:colOff>
      <xdr:row>17</xdr:row>
      <xdr:rowOff>63500</xdr:rowOff>
    </xdr:from>
    <xdr:to>
      <xdr:col>21</xdr:col>
      <xdr:colOff>99483</xdr:colOff>
      <xdr:row>45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161925</xdr:colOff>
      <xdr:row>17</xdr:row>
      <xdr:rowOff>63500</xdr:rowOff>
    </xdr:from>
    <xdr:to>
      <xdr:col>21</xdr:col>
      <xdr:colOff>99483</xdr:colOff>
      <xdr:row>45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161925</xdr:colOff>
      <xdr:row>17</xdr:row>
      <xdr:rowOff>63500</xdr:rowOff>
    </xdr:from>
    <xdr:to>
      <xdr:col>21</xdr:col>
      <xdr:colOff>99483</xdr:colOff>
      <xdr:row>45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5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6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7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8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9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10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Relationship Id="rId4" Type="http://schemas.openxmlformats.org/officeDocument/2006/relationships/comments" Target="../comments1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"/>
  <sheetViews>
    <sheetView tabSelected="1" workbookViewId="0">
      <selection activeCell="B16" sqref="B16"/>
    </sheetView>
  </sheetViews>
  <sheetFormatPr defaultColWidth="8.88671875" defaultRowHeight="14.4" x14ac:dyDescent="0.3"/>
  <cols>
    <col min="1" max="1" width="8.88671875" style="2"/>
    <col min="2" max="2" width="18.6640625" style="2" customWidth="1"/>
    <col min="3" max="3" width="7.109375" style="2" customWidth="1"/>
    <col min="4" max="4" width="11.44140625" style="2" customWidth="1"/>
    <col min="5" max="5" width="7" style="2" customWidth="1"/>
    <col min="6" max="6" width="10.44140625" style="2" customWidth="1"/>
    <col min="7" max="7" width="17" style="2" customWidth="1"/>
    <col min="8" max="8" width="14.6640625" style="2" customWidth="1"/>
    <col min="9" max="9" width="11.109375" style="2" customWidth="1"/>
    <col min="10" max="10" width="9" style="2" customWidth="1"/>
    <col min="11" max="16384" width="8.88671875" style="1"/>
  </cols>
  <sheetData>
    <row r="1" spans="1:12" ht="19.8" x14ac:dyDescent="0.4">
      <c r="A1" s="267" t="s">
        <v>89</v>
      </c>
      <c r="B1" s="267"/>
      <c r="C1" s="267"/>
      <c r="D1" s="267"/>
      <c r="E1" s="267"/>
      <c r="F1" s="267"/>
      <c r="G1" s="267"/>
      <c r="H1" s="267"/>
      <c r="I1" s="267"/>
      <c r="J1" s="267"/>
    </row>
    <row r="2" spans="1:12" ht="17.399999999999999" x14ac:dyDescent="0.35">
      <c r="A2" s="268" t="s">
        <v>128</v>
      </c>
      <c r="B2" s="268"/>
      <c r="C2" s="268"/>
      <c r="D2" s="268"/>
      <c r="E2" s="268"/>
      <c r="F2" s="268"/>
      <c r="G2" s="268"/>
      <c r="H2" s="268"/>
      <c r="I2" s="268"/>
      <c r="J2" s="268"/>
    </row>
    <row r="3" spans="1:12" ht="6" customHeight="1" thickBot="1" x14ac:dyDescent="0.35"/>
    <row r="4" spans="1:12" s="3" customFormat="1" ht="15" customHeight="1" x14ac:dyDescent="0.3">
      <c r="A4" s="269" t="s">
        <v>0</v>
      </c>
      <c r="B4" s="271" t="s">
        <v>1</v>
      </c>
      <c r="C4" s="273" t="s">
        <v>2</v>
      </c>
      <c r="D4" s="275" t="s">
        <v>3</v>
      </c>
      <c r="E4" s="276"/>
      <c r="F4" s="277" t="s">
        <v>4</v>
      </c>
      <c r="G4" s="278"/>
      <c r="H4" s="271"/>
      <c r="I4" s="279" t="s">
        <v>5</v>
      </c>
      <c r="J4" s="280"/>
    </row>
    <row r="5" spans="1:12" s="8" customFormat="1" ht="15" thickBot="1" x14ac:dyDescent="0.35">
      <c r="A5" s="270"/>
      <c r="B5" s="272"/>
      <c r="C5" s="274"/>
      <c r="D5" s="4" t="s">
        <v>6</v>
      </c>
      <c r="E5" s="5" t="s">
        <v>7</v>
      </c>
      <c r="F5" s="6" t="s">
        <v>8</v>
      </c>
      <c r="G5" s="7" t="s">
        <v>9</v>
      </c>
      <c r="H5" s="7" t="s">
        <v>10</v>
      </c>
      <c r="I5" s="4" t="s">
        <v>6</v>
      </c>
      <c r="J5" s="5" t="s">
        <v>11</v>
      </c>
    </row>
    <row r="6" spans="1:12" s="3" customFormat="1" ht="24.9" customHeight="1" x14ac:dyDescent="0.3">
      <c r="A6" s="125">
        <v>1</v>
      </c>
      <c r="B6" s="46" t="s">
        <v>98</v>
      </c>
      <c r="C6" s="9">
        <v>7</v>
      </c>
      <c r="D6" s="62">
        <v>42.405000000000001</v>
      </c>
      <c r="E6" s="10">
        <v>6</v>
      </c>
      <c r="F6" s="38">
        <v>244</v>
      </c>
      <c r="G6" s="64" t="s">
        <v>129</v>
      </c>
      <c r="H6" s="67" t="s">
        <v>135</v>
      </c>
      <c r="I6" s="48">
        <v>41.78</v>
      </c>
      <c r="J6" s="10">
        <v>240</v>
      </c>
    </row>
    <row r="7" spans="1:12" s="3" customFormat="1" ht="24.9" customHeight="1" x14ac:dyDescent="0.3">
      <c r="A7" s="11">
        <v>2</v>
      </c>
      <c r="B7" s="47" t="s">
        <v>95</v>
      </c>
      <c r="C7" s="12">
        <v>6</v>
      </c>
      <c r="D7" s="63">
        <v>41.99</v>
      </c>
      <c r="E7" s="13">
        <v>1</v>
      </c>
      <c r="F7" s="16">
        <v>244</v>
      </c>
      <c r="G7" s="65">
        <v>4.57</v>
      </c>
      <c r="H7" s="68">
        <f>G7</f>
        <v>4.57</v>
      </c>
      <c r="I7" s="45">
        <v>41.84</v>
      </c>
      <c r="J7" s="13">
        <v>194</v>
      </c>
    </row>
    <row r="8" spans="1:12" s="3" customFormat="1" ht="24.9" customHeight="1" x14ac:dyDescent="0.3">
      <c r="A8" s="11">
        <v>3</v>
      </c>
      <c r="B8" s="47" t="s">
        <v>123</v>
      </c>
      <c r="C8" s="12">
        <v>2</v>
      </c>
      <c r="D8" s="63">
        <v>42.04</v>
      </c>
      <c r="E8" s="13">
        <v>4</v>
      </c>
      <c r="F8" s="14">
        <v>244</v>
      </c>
      <c r="G8" s="65">
        <v>23.26</v>
      </c>
      <c r="H8" s="68">
        <f>G8-G7</f>
        <v>18.690000000000001</v>
      </c>
      <c r="I8" s="49">
        <v>41.68</v>
      </c>
      <c r="J8" s="13">
        <v>207</v>
      </c>
    </row>
    <row r="9" spans="1:12" s="3" customFormat="1" ht="24.9" customHeight="1" x14ac:dyDescent="0.3">
      <c r="A9" s="11">
        <v>4</v>
      </c>
      <c r="B9" s="47" t="s">
        <v>120</v>
      </c>
      <c r="C9" s="12">
        <v>3</v>
      </c>
      <c r="D9" s="63">
        <v>41.959999999999994</v>
      </c>
      <c r="E9" s="13">
        <v>3</v>
      </c>
      <c r="F9" s="14">
        <v>243</v>
      </c>
      <c r="G9" s="65" t="s">
        <v>130</v>
      </c>
      <c r="H9" s="68">
        <v>16.5</v>
      </c>
      <c r="I9" s="50">
        <v>41.85</v>
      </c>
      <c r="J9" s="13">
        <v>11</v>
      </c>
      <c r="L9" s="15"/>
    </row>
    <row r="10" spans="1:12" s="3" customFormat="1" ht="24.9" customHeight="1" x14ac:dyDescent="0.3">
      <c r="A10" s="11">
        <v>5</v>
      </c>
      <c r="B10" s="47" t="s">
        <v>127</v>
      </c>
      <c r="C10" s="12">
        <v>8</v>
      </c>
      <c r="D10" s="63">
        <v>42.11</v>
      </c>
      <c r="E10" s="13">
        <v>5</v>
      </c>
      <c r="F10" s="14">
        <v>243</v>
      </c>
      <c r="G10" s="126" t="s">
        <v>130</v>
      </c>
      <c r="H10" s="68">
        <v>3.5</v>
      </c>
      <c r="I10" s="49">
        <v>41.95</v>
      </c>
      <c r="J10" s="13">
        <v>224</v>
      </c>
      <c r="L10" s="15"/>
    </row>
    <row r="11" spans="1:12" s="3" customFormat="1" ht="24.9" customHeight="1" x14ac:dyDescent="0.3">
      <c r="A11" s="11">
        <v>6</v>
      </c>
      <c r="B11" s="47" t="s">
        <v>108</v>
      </c>
      <c r="C11" s="12">
        <v>5</v>
      </c>
      <c r="D11" s="63">
        <v>42.015000000000001</v>
      </c>
      <c r="E11" s="13">
        <v>2</v>
      </c>
      <c r="F11" s="14">
        <v>243</v>
      </c>
      <c r="G11" s="126" t="s">
        <v>130</v>
      </c>
      <c r="H11" s="68">
        <v>6.5</v>
      </c>
      <c r="I11" s="49">
        <v>41.95</v>
      </c>
      <c r="J11" s="13">
        <v>170</v>
      </c>
      <c r="L11" s="15"/>
    </row>
    <row r="12" spans="1:12" s="3" customFormat="1" ht="24.9" customHeight="1" x14ac:dyDescent="0.3">
      <c r="A12" s="11">
        <v>7</v>
      </c>
      <c r="B12" s="47" t="s">
        <v>105</v>
      </c>
      <c r="C12" s="12">
        <v>9</v>
      </c>
      <c r="D12" s="63">
        <v>42.424999999999997</v>
      </c>
      <c r="E12" s="13">
        <v>7</v>
      </c>
      <c r="F12" s="14">
        <v>243</v>
      </c>
      <c r="G12" s="126" t="s">
        <v>130</v>
      </c>
      <c r="H12" s="68">
        <v>22.5</v>
      </c>
      <c r="I12" s="49">
        <v>42.08</v>
      </c>
      <c r="J12" s="13">
        <v>14</v>
      </c>
      <c r="L12" s="15"/>
    </row>
    <row r="13" spans="1:12" s="3" customFormat="1" ht="24.9" customHeight="1" x14ac:dyDescent="0.3">
      <c r="A13" s="11">
        <v>8</v>
      </c>
      <c r="B13" s="47" t="s">
        <v>117</v>
      </c>
      <c r="C13" s="12">
        <v>1</v>
      </c>
      <c r="D13" s="63">
        <v>42.46</v>
      </c>
      <c r="E13" s="13">
        <v>8</v>
      </c>
      <c r="F13" s="14">
        <v>242</v>
      </c>
      <c r="G13" s="65" t="s">
        <v>131</v>
      </c>
      <c r="H13" s="68">
        <v>22.5</v>
      </c>
      <c r="I13" s="49">
        <v>41.86</v>
      </c>
      <c r="J13" s="13">
        <v>77</v>
      </c>
      <c r="L13" s="15"/>
    </row>
    <row r="14" spans="1:12" s="3" customFormat="1" ht="24.9" customHeight="1" x14ac:dyDescent="0.3">
      <c r="A14" s="11">
        <v>9</v>
      </c>
      <c r="B14" s="47" t="s">
        <v>111</v>
      </c>
      <c r="C14" s="12">
        <v>10</v>
      </c>
      <c r="D14" s="63">
        <v>43.004999999999995</v>
      </c>
      <c r="E14" s="13">
        <v>10</v>
      </c>
      <c r="F14" s="14">
        <v>240</v>
      </c>
      <c r="G14" s="65" t="s">
        <v>132</v>
      </c>
      <c r="H14" s="66" t="s">
        <v>130</v>
      </c>
      <c r="I14" s="49">
        <v>42.15</v>
      </c>
      <c r="J14" s="13">
        <v>10</v>
      </c>
    </row>
    <row r="15" spans="1:12" s="3" customFormat="1" ht="24.9" customHeight="1" x14ac:dyDescent="0.3">
      <c r="A15" s="11">
        <v>10</v>
      </c>
      <c r="B15" s="47" t="s">
        <v>114</v>
      </c>
      <c r="C15" s="12">
        <v>4</v>
      </c>
      <c r="D15" s="63">
        <v>42.82</v>
      </c>
      <c r="E15" s="13">
        <v>9</v>
      </c>
      <c r="F15" s="14">
        <v>239</v>
      </c>
      <c r="G15" s="65" t="s">
        <v>133</v>
      </c>
      <c r="H15" s="68" t="s">
        <v>130</v>
      </c>
      <c r="I15" s="50">
        <v>42.13</v>
      </c>
      <c r="J15" s="13">
        <v>157</v>
      </c>
    </row>
    <row r="16" spans="1:12" s="3" customFormat="1" ht="24.9" customHeight="1" x14ac:dyDescent="0.3">
      <c r="A16" s="11">
        <v>11</v>
      </c>
      <c r="B16" s="47" t="s">
        <v>102</v>
      </c>
      <c r="C16" s="12">
        <v>12</v>
      </c>
      <c r="D16" s="50">
        <v>43.269999999999996</v>
      </c>
      <c r="E16" s="13">
        <v>11</v>
      </c>
      <c r="F16" s="14">
        <v>234</v>
      </c>
      <c r="G16" s="65" t="s">
        <v>134</v>
      </c>
      <c r="H16" s="68" t="s">
        <v>132</v>
      </c>
      <c r="I16" s="50">
        <v>42.91</v>
      </c>
      <c r="J16" s="13">
        <v>182</v>
      </c>
    </row>
    <row r="17" spans="1:1" s="2" customFormat="1" ht="17.25" customHeight="1" x14ac:dyDescent="0.3">
      <c r="A17" s="17"/>
    </row>
  </sheetData>
  <sortState ref="A6:J17">
    <sortCondition ref="A6:A17"/>
  </sortState>
  <mergeCells count="8">
    <mergeCell ref="A1:J1"/>
    <mergeCell ref="A2:J2"/>
    <mergeCell ref="A4:A5"/>
    <mergeCell ref="B4:B5"/>
    <mergeCell ref="C4:C5"/>
    <mergeCell ref="D4:E4"/>
    <mergeCell ref="F4:H4"/>
    <mergeCell ref="I4:J4"/>
  </mergeCells>
  <pageMargins left="0.70866141732283472" right="0.70866141732283472" top="0.74803149606299213" bottom="0.74803149606299213" header="0.31496062992125984" footer="0.31496062992125984"/>
  <pageSetup paperSize="9" scale="110" orientation="landscape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AP39"/>
  <sheetViews>
    <sheetView zoomScale="70" zoomScaleNormal="70" zoomScalePageLayoutView="75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O21" sqref="O21"/>
    </sheetView>
  </sheetViews>
  <sheetFormatPr defaultColWidth="8.88671875" defaultRowHeight="14.4" x14ac:dyDescent="0.3"/>
  <cols>
    <col min="1" max="1" width="8.88671875" style="133"/>
    <col min="2" max="3" width="35.44140625" style="133" customWidth="1"/>
    <col min="4" max="4" width="9.88671875" style="133" customWidth="1"/>
    <col min="5" max="5" width="11.33203125" style="133" customWidth="1"/>
    <col min="6" max="6" width="10.6640625" style="134" customWidth="1"/>
    <col min="7" max="8" width="9.88671875" style="134" customWidth="1"/>
    <col min="9" max="9" width="10.88671875" style="134" customWidth="1"/>
    <col min="10" max="10" width="11.33203125" style="133" customWidth="1"/>
    <col min="11" max="11" width="10.44140625" style="133" customWidth="1"/>
    <col min="12" max="12" width="10.6640625" style="133" bestFit="1" customWidth="1"/>
    <col min="13" max="13" width="8.88671875" style="133"/>
    <col min="14" max="14" width="9.6640625" style="133" customWidth="1"/>
    <col min="15" max="15" width="8.88671875" style="133"/>
    <col min="16" max="16" width="11.109375" style="133" customWidth="1"/>
    <col min="17" max="24" width="8.88671875" style="133"/>
    <col min="25" max="25" width="37" style="133" customWidth="1"/>
    <col min="26" max="26" width="5.5546875" style="133" customWidth="1"/>
    <col min="27" max="27" width="5.33203125" style="133" customWidth="1"/>
    <col min="28" max="28" width="4.88671875" style="133" customWidth="1"/>
    <col min="29" max="29" width="6.109375" style="133" customWidth="1"/>
    <col min="30" max="30" width="6.33203125" style="133" customWidth="1"/>
    <col min="31" max="31" width="6" style="133" customWidth="1"/>
    <col min="32" max="32" width="8.88671875" style="133"/>
    <col min="33" max="33" width="6.33203125" style="133" customWidth="1"/>
    <col min="34" max="34" width="7.109375" style="133" customWidth="1"/>
    <col min="35" max="35" width="6.44140625" style="133" customWidth="1"/>
    <col min="36" max="36" width="5.5546875" style="133" customWidth="1"/>
    <col min="37" max="37" width="6.33203125" style="133" customWidth="1"/>
    <col min="38" max="16384" width="8.88671875" style="133"/>
  </cols>
  <sheetData>
    <row r="1" spans="1:42" ht="48" customHeight="1" x14ac:dyDescent="0.3">
      <c r="A1" s="310" t="s">
        <v>89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</row>
    <row r="2" spans="1:42" ht="5.25" customHeight="1" x14ac:dyDescent="0.3"/>
    <row r="3" spans="1:42" ht="19.5" customHeight="1" thickBot="1" x14ac:dyDescent="0.45">
      <c r="A3" s="311" t="s">
        <v>12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1"/>
    </row>
    <row r="4" spans="1:42" ht="15.75" customHeight="1" thickBot="1" x14ac:dyDescent="0.4">
      <c r="A4" s="135"/>
      <c r="B4" s="135"/>
      <c r="C4" s="135"/>
      <c r="D4" s="135"/>
      <c r="E4" s="135"/>
      <c r="F4" s="135"/>
      <c r="G4" s="135"/>
      <c r="H4" s="135"/>
      <c r="I4" s="135"/>
      <c r="J4" s="135"/>
      <c r="AF4" s="281" t="s">
        <v>80</v>
      </c>
      <c r="AG4" s="282"/>
      <c r="AH4" s="282"/>
      <c r="AI4" s="283"/>
      <c r="AJ4" s="283"/>
      <c r="AK4" s="283"/>
      <c r="AL4" s="283"/>
      <c r="AM4" s="283"/>
      <c r="AN4" s="136"/>
      <c r="AO4" s="136"/>
      <c r="AP4" s="137"/>
    </row>
    <row r="5" spans="1:42" s="134" customFormat="1" ht="30" customHeight="1" x14ac:dyDescent="0.3">
      <c r="A5" s="284" t="s">
        <v>2</v>
      </c>
      <c r="B5" s="286" t="s">
        <v>1</v>
      </c>
      <c r="C5" s="288" t="s">
        <v>13</v>
      </c>
      <c r="D5" s="290" t="s">
        <v>14</v>
      </c>
      <c r="E5" s="292" t="s">
        <v>15</v>
      </c>
      <c r="F5" s="292" t="s">
        <v>16</v>
      </c>
      <c r="G5" s="294" t="s">
        <v>17</v>
      </c>
      <c r="H5" s="290"/>
      <c r="I5" s="290"/>
      <c r="J5" s="295"/>
      <c r="K5" s="295"/>
      <c r="L5" s="296"/>
      <c r="Z5" s="281" t="s">
        <v>81</v>
      </c>
      <c r="AA5" s="283"/>
      <c r="AB5" s="283"/>
      <c r="AC5" s="283"/>
      <c r="AD5" s="283"/>
      <c r="AE5" s="283"/>
      <c r="AF5" s="138"/>
      <c r="AG5" s="139"/>
      <c r="AH5" s="139"/>
      <c r="AI5" s="140"/>
      <c r="AJ5" s="141"/>
      <c r="AK5" s="297" t="s">
        <v>82</v>
      </c>
      <c r="AL5" s="298"/>
      <c r="AM5" s="298"/>
      <c r="AN5" s="141"/>
      <c r="AO5" s="141"/>
      <c r="AP5" s="142"/>
    </row>
    <row r="6" spans="1:42" s="134" customFormat="1" ht="30" customHeight="1" thickBot="1" x14ac:dyDescent="0.65">
      <c r="A6" s="285"/>
      <c r="B6" s="287"/>
      <c r="C6" s="289"/>
      <c r="D6" s="291"/>
      <c r="E6" s="293"/>
      <c r="F6" s="293"/>
      <c r="G6" s="143" t="s">
        <v>18</v>
      </c>
      <c r="H6" s="144" t="s">
        <v>6</v>
      </c>
      <c r="I6" s="144" t="s">
        <v>19</v>
      </c>
      <c r="J6" s="145" t="s">
        <v>20</v>
      </c>
      <c r="K6" s="146" t="s">
        <v>21</v>
      </c>
      <c r="L6" s="147" t="s">
        <v>7</v>
      </c>
      <c r="M6" s="148">
        <v>3</v>
      </c>
      <c r="N6" s="299" t="s">
        <v>64</v>
      </c>
      <c r="O6" s="300"/>
      <c r="P6" s="300"/>
      <c r="Q6" s="300"/>
      <c r="R6" s="300"/>
      <c r="S6" s="300"/>
      <c r="T6" s="300"/>
      <c r="U6" s="300"/>
      <c r="Z6" s="149">
        <v>2</v>
      </c>
      <c r="AA6" s="139">
        <v>1</v>
      </c>
      <c r="AB6" s="150" t="s">
        <v>83</v>
      </c>
      <c r="AC6" s="151" t="s">
        <v>84</v>
      </c>
      <c r="AD6" s="152">
        <v>1</v>
      </c>
      <c r="AE6" s="153">
        <v>2</v>
      </c>
      <c r="AF6" s="154" t="s">
        <v>84</v>
      </c>
      <c r="AG6" s="155" t="s">
        <v>85</v>
      </c>
      <c r="AH6" s="156" t="s">
        <v>86</v>
      </c>
      <c r="AI6" s="157" t="s">
        <v>87</v>
      </c>
      <c r="AJ6" s="158" t="s">
        <v>88</v>
      </c>
      <c r="AK6" s="262" t="s">
        <v>90</v>
      </c>
      <c r="AL6" s="263" t="s">
        <v>91</v>
      </c>
      <c r="AM6" s="150"/>
      <c r="AN6" s="139"/>
      <c r="AO6" s="150"/>
      <c r="AP6" s="159"/>
    </row>
    <row r="7" spans="1:42" s="169" customFormat="1" ht="30" customHeight="1" thickBot="1" x14ac:dyDescent="0.35">
      <c r="A7" s="321">
        <v>1</v>
      </c>
      <c r="B7" s="337" t="s">
        <v>117</v>
      </c>
      <c r="C7" s="160" t="s">
        <v>118</v>
      </c>
      <c r="D7" s="161" t="s">
        <v>53</v>
      </c>
      <c r="E7" s="162">
        <v>74.3</v>
      </c>
      <c r="F7" s="301">
        <f>IF(M6=3,AC7,AF6)</f>
        <v>0</v>
      </c>
      <c r="G7" s="163">
        <v>2</v>
      </c>
      <c r="H7" s="164">
        <v>42.5</v>
      </c>
      <c r="I7" s="163">
        <f>IF(E7&lt;84.9,0,IF(E7&lt;87.4,0.1,IF(E7&lt;89.9,0.15,IF(E7&lt;92.4,0.2,IF(E7&lt;94.9,0.25,IF(E7&lt;97.4,0.3,IF(E7&lt;99.9,0.35,0.4)))))))</f>
        <v>0</v>
      </c>
      <c r="J7" s="165">
        <f>H7-I7</f>
        <v>42.5</v>
      </c>
      <c r="K7" s="304">
        <f>AVERAGE(J7:J8)</f>
        <v>42.46</v>
      </c>
      <c r="L7" s="307">
        <f>RANK(K7,K7:K39,1)</f>
        <v>8</v>
      </c>
      <c r="M7" s="166" t="s">
        <v>38</v>
      </c>
      <c r="N7" s="167">
        <v>0.05</v>
      </c>
      <c r="O7" s="168">
        <v>0.1</v>
      </c>
      <c r="P7" s="168">
        <v>0.15</v>
      </c>
      <c r="Q7" s="168">
        <v>0.2</v>
      </c>
      <c r="R7" s="168">
        <v>0.25</v>
      </c>
      <c r="S7" s="168">
        <v>0.3</v>
      </c>
      <c r="T7" s="168">
        <v>0.35</v>
      </c>
      <c r="U7" s="168">
        <f>N7*8</f>
        <v>0.4</v>
      </c>
      <c r="Z7" s="170">
        <f>AVERAGE(E7:E8)</f>
        <v>77.83</v>
      </c>
      <c r="AA7" s="171">
        <f>IF(E7&gt;84.9,E7,E8)</f>
        <v>81.36</v>
      </c>
      <c r="AB7" s="171">
        <f>COUNTIF(E7:E9,"&gt;84.9")</f>
        <v>0</v>
      </c>
      <c r="AC7" s="258">
        <f>IF(AB7=1,AD7,AE7)</f>
        <v>0</v>
      </c>
      <c r="AD7" s="172">
        <f>IF(AA7&lt;84.9,0,IF(AA7&lt;87.4,9,IF(AA7&lt;89.9,13.5,IF(AA7&lt;92.4,18,IF(AA7&lt;94.9,22.5,IF(AA7&lt;97.4,27,IF(AA7&lt;99.9,31.5,36)))))))</f>
        <v>0</v>
      </c>
      <c r="AE7" s="172">
        <f>IF(Z7&lt;84.9,0,IF(Z7&lt;87.4,18,IF(Z7&lt;89.9,27,IF(Z7&lt;92.4,36,IF(Z7&lt;94.9,45,IF(Z7&lt;97.4,54,IF(Z7&lt;99.9,63,72)))))))</f>
        <v>0</v>
      </c>
      <c r="AF7" s="261">
        <f>IF(AG7=2,AI7,AJ7)</f>
        <v>0</v>
      </c>
      <c r="AG7" s="171">
        <f>COUNTIF(E7:E9,"&gt;1")</f>
        <v>2</v>
      </c>
      <c r="AH7" s="173">
        <f>COUNTIF(E7:E9,"&gt;84.9")</f>
        <v>0</v>
      </c>
      <c r="AI7" s="173">
        <f>IF(AH7=1,AK7,AL7)</f>
        <v>0</v>
      </c>
      <c r="AJ7" s="171"/>
      <c r="AK7" s="174">
        <f>IF(AA7&lt;84.9,0,IF(AA7&lt;87.4,9,IF(AA7&lt;89.9,13.5,IF(AA7&lt;92.4,18,IF(AA7&lt;94.9,22.5,IF(AA7&lt;97.4,27,IF(AA7&lt;99.9,31.5,36)))))))</f>
        <v>0</v>
      </c>
      <c r="AL7" s="171"/>
      <c r="AM7" s="171"/>
      <c r="AN7" s="171"/>
      <c r="AO7" s="171"/>
      <c r="AP7" s="175"/>
    </row>
    <row r="8" spans="1:42" s="169" customFormat="1" ht="30" customHeight="1" x14ac:dyDescent="0.3">
      <c r="A8" s="329"/>
      <c r="B8" s="338"/>
      <c r="C8" s="176" t="s">
        <v>119</v>
      </c>
      <c r="D8" s="177" t="s">
        <v>54</v>
      </c>
      <c r="E8" s="178">
        <v>81.36</v>
      </c>
      <c r="F8" s="302"/>
      <c r="G8" s="179">
        <v>3</v>
      </c>
      <c r="H8" s="180">
        <v>42.42</v>
      </c>
      <c r="I8" s="179">
        <f t="shared" ref="I8:I39" si="0">IF(E8&lt;84.9,0,IF(E8&lt;87.4,0.1,IF(E8&lt;89.9,0.15,IF(E8&lt;92.4,0.2,IF(E8&lt;94.9,0.25,IF(E8&lt;97.4,0.3,IF(E8&lt;99.9,0.35,0.4)))))))</f>
        <v>0</v>
      </c>
      <c r="J8" s="181">
        <f t="shared" ref="J8:J39" si="1">H8-I8</f>
        <v>42.42</v>
      </c>
      <c r="K8" s="305"/>
      <c r="L8" s="308"/>
      <c r="M8" s="312" t="s">
        <v>61</v>
      </c>
      <c r="N8" s="182">
        <f>1.5*3</f>
        <v>4.5</v>
      </c>
      <c r="O8" s="183">
        <f>1.5*3*2</f>
        <v>9</v>
      </c>
      <c r="P8" s="183">
        <f>1.5*3*3</f>
        <v>13.5</v>
      </c>
      <c r="Q8" s="183">
        <f>1.5*3*4</f>
        <v>18</v>
      </c>
      <c r="R8" s="183">
        <f>1.5*3*5</f>
        <v>22.5</v>
      </c>
      <c r="S8" s="183">
        <f>1.5*3*6</f>
        <v>27</v>
      </c>
      <c r="T8" s="183">
        <f>1.5*3*7</f>
        <v>31.5</v>
      </c>
      <c r="U8" s="183">
        <f>1.5*3*8</f>
        <v>36</v>
      </c>
      <c r="V8" s="184" t="s">
        <v>65</v>
      </c>
      <c r="Z8" s="170"/>
      <c r="AA8" s="171"/>
      <c r="AB8" s="171"/>
      <c r="AC8" s="259"/>
      <c r="AD8" s="172"/>
      <c r="AE8" s="172"/>
      <c r="AF8" s="261"/>
      <c r="AG8" s="171"/>
      <c r="AH8" s="173"/>
      <c r="AI8" s="173">
        <f t="shared" ref="AI8:AI39" si="2">IF(AH8=1,AK8,AL8)</f>
        <v>0</v>
      </c>
      <c r="AJ8" s="171"/>
      <c r="AK8" s="174"/>
      <c r="AL8" s="171"/>
      <c r="AM8" s="171"/>
      <c r="AN8" s="171"/>
      <c r="AO8" s="171"/>
      <c r="AP8" s="175"/>
    </row>
    <row r="9" spans="1:42" s="169" customFormat="1" ht="30" customHeight="1" thickBot="1" x14ac:dyDescent="0.35">
      <c r="A9" s="336"/>
      <c r="B9" s="339"/>
      <c r="C9" s="185"/>
      <c r="D9" s="186" t="s">
        <v>70</v>
      </c>
      <c r="E9" s="187"/>
      <c r="F9" s="303"/>
      <c r="G9" s="188"/>
      <c r="H9" s="189"/>
      <c r="I9" s="188">
        <f t="shared" si="0"/>
        <v>0</v>
      </c>
      <c r="J9" s="190">
        <f t="shared" si="1"/>
        <v>0</v>
      </c>
      <c r="K9" s="306"/>
      <c r="L9" s="309"/>
      <c r="M9" s="313"/>
      <c r="N9" s="191">
        <f>3*3</f>
        <v>9</v>
      </c>
      <c r="O9" s="192">
        <f>3*3*2</f>
        <v>18</v>
      </c>
      <c r="P9" s="192">
        <f>3*3*3</f>
        <v>27</v>
      </c>
      <c r="Q9" s="192">
        <f>3*3*4</f>
        <v>36</v>
      </c>
      <c r="R9" s="192">
        <f>3*3*5</f>
        <v>45</v>
      </c>
      <c r="S9" s="192">
        <f>3*3*6</f>
        <v>54</v>
      </c>
      <c r="T9" s="192">
        <f>3*3*7</f>
        <v>63</v>
      </c>
      <c r="U9" s="192">
        <f>3*3*8</f>
        <v>72</v>
      </c>
      <c r="V9" s="193" t="s">
        <v>66</v>
      </c>
      <c r="Z9" s="170"/>
      <c r="AA9" s="171"/>
      <c r="AB9" s="171"/>
      <c r="AC9" s="259"/>
      <c r="AD9" s="172"/>
      <c r="AE9" s="172"/>
      <c r="AF9" s="261"/>
      <c r="AG9" s="171"/>
      <c r="AH9" s="173"/>
      <c r="AI9" s="173">
        <f t="shared" si="2"/>
        <v>0</v>
      </c>
      <c r="AJ9" s="171"/>
      <c r="AK9" s="174"/>
      <c r="AL9" s="171"/>
      <c r="AM9" s="171"/>
      <c r="AN9" s="171"/>
      <c r="AO9" s="171"/>
      <c r="AP9" s="175"/>
    </row>
    <row r="10" spans="1:42" s="169" customFormat="1" ht="30" customHeight="1" thickBot="1" x14ac:dyDescent="0.35">
      <c r="A10" s="318">
        <v>2</v>
      </c>
      <c r="B10" s="321" t="s">
        <v>123</v>
      </c>
      <c r="C10" s="194" t="s">
        <v>124</v>
      </c>
      <c r="D10" s="161" t="s">
        <v>50</v>
      </c>
      <c r="E10" s="195"/>
      <c r="F10" s="301">
        <f>IF(M6=3,AC10,AF9)</f>
        <v>0</v>
      </c>
      <c r="G10" s="163">
        <v>4</v>
      </c>
      <c r="H10" s="164">
        <v>41.87</v>
      </c>
      <c r="I10" s="163">
        <f t="shared" si="0"/>
        <v>0</v>
      </c>
      <c r="J10" s="165">
        <f t="shared" si="1"/>
        <v>41.87</v>
      </c>
      <c r="K10" s="304">
        <f>AVERAGE(J10:J11)</f>
        <v>42.04</v>
      </c>
      <c r="L10" s="330">
        <f>RANK(K10,K7:K39,1)</f>
        <v>4</v>
      </c>
      <c r="M10" s="196" t="s">
        <v>63</v>
      </c>
      <c r="N10" s="197">
        <v>82.5</v>
      </c>
      <c r="O10" s="198">
        <v>85</v>
      </c>
      <c r="P10" s="198">
        <v>87.5</v>
      </c>
      <c r="Q10" s="198">
        <v>90</v>
      </c>
      <c r="R10" s="198">
        <v>92.5</v>
      </c>
      <c r="S10" s="198">
        <v>95</v>
      </c>
      <c r="T10" s="198">
        <v>97.5</v>
      </c>
      <c r="U10" s="198">
        <v>100</v>
      </c>
      <c r="Z10" s="170">
        <f>AVERAGE(E10:E11)</f>
        <v>72.8</v>
      </c>
      <c r="AA10" s="171">
        <f>IF(E10&gt;84.9,E10,E11)</f>
        <v>72.8</v>
      </c>
      <c r="AB10" s="171">
        <f>COUNTIF(E10:E12,"&gt;84.9")</f>
        <v>0</v>
      </c>
      <c r="AC10" s="259">
        <f>IF(AB10=1,AD10,AE10)</f>
        <v>0</v>
      </c>
      <c r="AD10" s="172">
        <f>IF(AA10&lt;84.9,0,IF(AA10&lt;87.4,9,IF(AA10&lt;89.9,13.5,IF(AA10&lt;92.4,18,IF(AA10&lt;94.9,22.5,IF(AA10&lt;97.4,27,IF(AA10&lt;99.9,31.5,36)))))))</f>
        <v>0</v>
      </c>
      <c r="AE10" s="172">
        <f>IF(Z10&lt;84.9,0,IF(Z10&lt;87.4,18,IF(Z10&lt;89.9,27,IF(Z10&lt;92.4,36,IF(Z10&lt;94.9,45,IF(Z10&lt;97.4,54,IF(Z10&lt;99.9,63,72)))))))</f>
        <v>0</v>
      </c>
      <c r="AF10" s="261">
        <f t="shared" ref="AF10:AF39" si="3">IF(AG10=2,AI10,AJ10)</f>
        <v>0</v>
      </c>
      <c r="AG10" s="171">
        <f t="shared" ref="AG10:AG34" si="4">COUNTIF(E10:E12,"&gt;1")</f>
        <v>1</v>
      </c>
      <c r="AH10" s="173">
        <f t="shared" ref="AH10:AH34" si="5">COUNTIF(E10:E12,"&gt;84.9")</f>
        <v>0</v>
      </c>
      <c r="AI10" s="173">
        <f t="shared" si="2"/>
        <v>0</v>
      </c>
      <c r="AJ10" s="171"/>
      <c r="AK10" s="174"/>
      <c r="AL10" s="171"/>
      <c r="AM10" s="171"/>
      <c r="AN10" s="171"/>
      <c r="AO10" s="171"/>
      <c r="AP10" s="175"/>
    </row>
    <row r="11" spans="1:42" s="169" customFormat="1" ht="30" customHeight="1" x14ac:dyDescent="0.3">
      <c r="A11" s="328"/>
      <c r="B11" s="329"/>
      <c r="C11" s="199" t="s">
        <v>125</v>
      </c>
      <c r="D11" s="177" t="s">
        <v>49</v>
      </c>
      <c r="E11" s="200">
        <v>72.8</v>
      </c>
      <c r="F11" s="302"/>
      <c r="G11" s="201">
        <v>3</v>
      </c>
      <c r="H11" s="202">
        <v>42.21</v>
      </c>
      <c r="I11" s="201">
        <f t="shared" si="0"/>
        <v>0</v>
      </c>
      <c r="J11" s="181">
        <f t="shared" si="1"/>
        <v>42.21</v>
      </c>
      <c r="K11" s="305"/>
      <c r="L11" s="331"/>
      <c r="M11" s="333" t="s">
        <v>62</v>
      </c>
      <c r="N11" s="203">
        <f>1.5*4</f>
        <v>6</v>
      </c>
      <c r="O11" s="204">
        <f>1.5*4*2</f>
        <v>12</v>
      </c>
      <c r="P11" s="204">
        <f>1.5*4*3</f>
        <v>18</v>
      </c>
      <c r="Q11" s="204">
        <f>1.5*4*4</f>
        <v>24</v>
      </c>
      <c r="R11" s="204">
        <f>1.5*4*5</f>
        <v>30</v>
      </c>
      <c r="S11" s="204">
        <f>1.5*4*6</f>
        <v>36</v>
      </c>
      <c r="T11" s="204">
        <f>1.5*4*7</f>
        <v>42</v>
      </c>
      <c r="U11" s="204">
        <f>1.5*4*8</f>
        <v>48</v>
      </c>
      <c r="V11" s="205" t="s">
        <v>65</v>
      </c>
      <c r="W11" s="314" t="s">
        <v>67</v>
      </c>
      <c r="X11" s="315"/>
      <c r="Z11" s="170"/>
      <c r="AA11" s="171"/>
      <c r="AB11" s="171"/>
      <c r="AC11" s="259"/>
      <c r="AD11" s="172"/>
      <c r="AE11" s="172"/>
      <c r="AF11" s="261"/>
      <c r="AG11" s="171"/>
      <c r="AH11" s="173"/>
      <c r="AI11" s="173">
        <f t="shared" si="2"/>
        <v>0</v>
      </c>
      <c r="AJ11" s="171"/>
      <c r="AK11" s="174"/>
      <c r="AL11" s="171"/>
      <c r="AM11" s="171"/>
      <c r="AN11" s="171"/>
      <c r="AO11" s="171"/>
      <c r="AP11" s="175"/>
    </row>
    <row r="12" spans="1:42" s="169" customFormat="1" ht="30" customHeight="1" thickBot="1" x14ac:dyDescent="0.35">
      <c r="A12" s="320"/>
      <c r="B12" s="323"/>
      <c r="C12" s="206"/>
      <c r="D12" s="186" t="s">
        <v>71</v>
      </c>
      <c r="E12" s="207"/>
      <c r="F12" s="303"/>
      <c r="G12" s="188"/>
      <c r="H12" s="189"/>
      <c r="I12" s="188">
        <f t="shared" si="0"/>
        <v>0</v>
      </c>
      <c r="J12" s="190">
        <f t="shared" si="1"/>
        <v>0</v>
      </c>
      <c r="K12" s="306"/>
      <c r="L12" s="332"/>
      <c r="M12" s="334"/>
      <c r="N12" s="208">
        <f>3*4</f>
        <v>12</v>
      </c>
      <c r="O12" s="209">
        <f>3*4*2</f>
        <v>24</v>
      </c>
      <c r="P12" s="209">
        <f>3*4*3</f>
        <v>36</v>
      </c>
      <c r="Q12" s="209">
        <f>3*4*4</f>
        <v>48</v>
      </c>
      <c r="R12" s="209">
        <f>3*4*5</f>
        <v>60</v>
      </c>
      <c r="S12" s="209">
        <f>3*4*6</f>
        <v>72</v>
      </c>
      <c r="T12" s="209">
        <f>3*4*7</f>
        <v>84</v>
      </c>
      <c r="U12" s="209">
        <f>3*4*8</f>
        <v>96</v>
      </c>
      <c r="V12" s="210" t="s">
        <v>66</v>
      </c>
      <c r="W12" s="316"/>
      <c r="X12" s="317"/>
      <c r="Z12" s="170"/>
      <c r="AA12" s="171"/>
      <c r="AB12" s="171"/>
      <c r="AC12" s="259"/>
      <c r="AD12" s="172"/>
      <c r="AE12" s="172"/>
      <c r="AF12" s="261"/>
      <c r="AG12" s="171"/>
      <c r="AH12" s="173"/>
      <c r="AI12" s="173">
        <f t="shared" si="2"/>
        <v>0</v>
      </c>
      <c r="AJ12" s="171"/>
      <c r="AK12" s="174"/>
      <c r="AL12" s="171"/>
      <c r="AM12" s="171"/>
      <c r="AN12" s="171"/>
      <c r="AO12" s="171"/>
      <c r="AP12" s="175"/>
    </row>
    <row r="13" spans="1:42" s="169" customFormat="1" ht="30" customHeight="1" x14ac:dyDescent="0.3">
      <c r="A13" s="318">
        <v>3</v>
      </c>
      <c r="B13" s="321" t="s">
        <v>120</v>
      </c>
      <c r="C13" s="194" t="s">
        <v>121</v>
      </c>
      <c r="D13" s="161" t="s">
        <v>42</v>
      </c>
      <c r="E13" s="211">
        <v>62.1</v>
      </c>
      <c r="F13" s="301">
        <f>IF(M6=3,AC13,AF12)</f>
        <v>0</v>
      </c>
      <c r="G13" s="163">
        <v>5</v>
      </c>
      <c r="H13" s="164">
        <v>41.98</v>
      </c>
      <c r="I13" s="163">
        <f t="shared" si="0"/>
        <v>0</v>
      </c>
      <c r="J13" s="165">
        <f t="shared" si="1"/>
        <v>41.98</v>
      </c>
      <c r="K13" s="304">
        <f>AVERAGE(J13:J14)</f>
        <v>41.959999999999994</v>
      </c>
      <c r="L13" s="307">
        <f>RANK(K13,K7:K39,1)</f>
        <v>1</v>
      </c>
      <c r="M13" s="334"/>
      <c r="N13" s="212">
        <f>1*4</f>
        <v>4</v>
      </c>
      <c r="O13" s="213">
        <f>1*4*2</f>
        <v>8</v>
      </c>
      <c r="P13" s="213">
        <f>1*4*3</f>
        <v>12</v>
      </c>
      <c r="Q13" s="213">
        <f>1*4*4</f>
        <v>16</v>
      </c>
      <c r="R13" s="213">
        <f>1*4*5</f>
        <v>20</v>
      </c>
      <c r="S13" s="213">
        <f>1*4*6</f>
        <v>24</v>
      </c>
      <c r="T13" s="213">
        <f>1*4*7</f>
        <v>28</v>
      </c>
      <c r="U13" s="213">
        <f>1*4*8</f>
        <v>32</v>
      </c>
      <c r="V13" s="214" t="s">
        <v>65</v>
      </c>
      <c r="W13" s="324" t="s">
        <v>68</v>
      </c>
      <c r="X13" s="325"/>
      <c r="Z13" s="170">
        <f>AVERAGE(E13:E14)</f>
        <v>68.900000000000006</v>
      </c>
      <c r="AA13" s="171">
        <f>IF(E13&gt;84.9,E13,E14)</f>
        <v>75.7</v>
      </c>
      <c r="AB13" s="171">
        <f>COUNTIF(E13:E15,"&gt;84.9")</f>
        <v>0</v>
      </c>
      <c r="AC13" s="259">
        <f>IF(AB13=1,AD13,AE13)</f>
        <v>0</v>
      </c>
      <c r="AD13" s="172">
        <f>IF(AA13&lt;84.9,0,IF(AA13&lt;87.4,9,IF(AA13&lt;89.9,13.5,IF(AA13&lt;92.4,18,IF(AA13&lt;94.9,22.5,IF(AA13&lt;97.4,27,IF(AA13&lt;99.9,31.5,36)))))))</f>
        <v>0</v>
      </c>
      <c r="AE13" s="172">
        <f>IF(Z13&lt;84.9,0,IF(Z13&lt;87.4,18,IF(Z13&lt;89.9,27,IF(Z13&lt;92.4,36,IF(Z13&lt;94.9,45,IF(Z13&lt;97.4,54,IF(Z13&lt;99.9,63,72)))))))</f>
        <v>0</v>
      </c>
      <c r="AF13" s="261">
        <f t="shared" si="3"/>
        <v>0</v>
      </c>
      <c r="AG13" s="171">
        <f t="shared" si="4"/>
        <v>2</v>
      </c>
      <c r="AH13" s="173">
        <f t="shared" si="5"/>
        <v>0</v>
      </c>
      <c r="AI13" s="173">
        <f t="shared" si="2"/>
        <v>0</v>
      </c>
      <c r="AJ13" s="171"/>
      <c r="AK13" s="174"/>
      <c r="AL13" s="171"/>
      <c r="AM13" s="171"/>
      <c r="AN13" s="171"/>
      <c r="AO13" s="171"/>
      <c r="AP13" s="175"/>
    </row>
    <row r="14" spans="1:42" s="169" customFormat="1" ht="30" customHeight="1" x14ac:dyDescent="0.3">
      <c r="A14" s="319"/>
      <c r="B14" s="322"/>
      <c r="C14" s="215" t="s">
        <v>122</v>
      </c>
      <c r="D14" s="216" t="s">
        <v>43</v>
      </c>
      <c r="E14" s="217">
        <v>75.7</v>
      </c>
      <c r="F14" s="302"/>
      <c r="G14" s="201">
        <v>4</v>
      </c>
      <c r="H14" s="202">
        <v>41.94</v>
      </c>
      <c r="I14" s="201">
        <f t="shared" si="0"/>
        <v>0</v>
      </c>
      <c r="J14" s="181">
        <f t="shared" si="1"/>
        <v>41.94</v>
      </c>
      <c r="K14" s="305"/>
      <c r="L14" s="308"/>
      <c r="M14" s="334"/>
      <c r="N14" s="212">
        <f>2*4</f>
        <v>8</v>
      </c>
      <c r="O14" s="213">
        <f>2*4*2</f>
        <v>16</v>
      </c>
      <c r="P14" s="213">
        <f>2*4*3</f>
        <v>24</v>
      </c>
      <c r="Q14" s="213">
        <f>2*4*4</f>
        <v>32</v>
      </c>
      <c r="R14" s="213">
        <f>2*4*5</f>
        <v>40</v>
      </c>
      <c r="S14" s="213">
        <f>2*4*6</f>
        <v>48</v>
      </c>
      <c r="T14" s="213">
        <f>2*4*7</f>
        <v>56</v>
      </c>
      <c r="U14" s="213">
        <f>2*4*8</f>
        <v>64</v>
      </c>
      <c r="V14" s="214" t="s">
        <v>66</v>
      </c>
      <c r="W14" s="324"/>
      <c r="X14" s="325"/>
      <c r="Z14" s="170"/>
      <c r="AA14" s="171"/>
      <c r="AB14" s="171"/>
      <c r="AC14" s="259"/>
      <c r="AD14" s="172"/>
      <c r="AE14" s="172"/>
      <c r="AF14" s="261"/>
      <c r="AG14" s="171"/>
      <c r="AH14" s="173"/>
      <c r="AI14" s="173">
        <f t="shared" si="2"/>
        <v>0</v>
      </c>
      <c r="AJ14" s="171"/>
      <c r="AK14" s="174"/>
      <c r="AL14" s="171"/>
      <c r="AM14" s="171"/>
      <c r="AN14" s="171"/>
      <c r="AO14" s="171"/>
      <c r="AP14" s="175"/>
    </row>
    <row r="15" spans="1:42" s="169" customFormat="1" ht="30" customHeight="1" thickBot="1" x14ac:dyDescent="0.35">
      <c r="A15" s="320"/>
      <c r="B15" s="323"/>
      <c r="C15" s="206"/>
      <c r="D15" s="186" t="s">
        <v>72</v>
      </c>
      <c r="E15" s="207"/>
      <c r="F15" s="303"/>
      <c r="G15" s="188"/>
      <c r="H15" s="189"/>
      <c r="I15" s="188">
        <f t="shared" si="0"/>
        <v>0</v>
      </c>
      <c r="J15" s="190">
        <f t="shared" si="1"/>
        <v>0</v>
      </c>
      <c r="K15" s="306"/>
      <c r="L15" s="309"/>
      <c r="M15" s="335"/>
      <c r="N15" s="218">
        <f>3*4</f>
        <v>12</v>
      </c>
      <c r="O15" s="219">
        <f>3*4*2</f>
        <v>24</v>
      </c>
      <c r="P15" s="219">
        <f>3*4*3</f>
        <v>36</v>
      </c>
      <c r="Q15" s="219">
        <f>3*4*4</f>
        <v>48</v>
      </c>
      <c r="R15" s="219">
        <f>3*4*5</f>
        <v>60</v>
      </c>
      <c r="S15" s="219">
        <f>3*4*6</f>
        <v>72</v>
      </c>
      <c r="T15" s="219">
        <f>3*4*7</f>
        <v>84</v>
      </c>
      <c r="U15" s="219">
        <f>3*4*8</f>
        <v>96</v>
      </c>
      <c r="V15" s="220" t="s">
        <v>69</v>
      </c>
      <c r="W15" s="326"/>
      <c r="X15" s="327"/>
      <c r="Z15" s="170"/>
      <c r="AA15" s="171"/>
      <c r="AB15" s="171"/>
      <c r="AC15" s="259"/>
      <c r="AD15" s="172"/>
      <c r="AE15" s="172"/>
      <c r="AF15" s="261"/>
      <c r="AG15" s="171"/>
      <c r="AH15" s="173"/>
      <c r="AI15" s="173">
        <f t="shared" si="2"/>
        <v>0</v>
      </c>
      <c r="AJ15" s="171"/>
      <c r="AK15" s="174"/>
      <c r="AL15" s="171"/>
      <c r="AM15" s="171"/>
      <c r="AN15" s="171"/>
      <c r="AO15" s="171"/>
      <c r="AP15" s="175"/>
    </row>
    <row r="16" spans="1:42" s="169" customFormat="1" ht="30" customHeight="1" x14ac:dyDescent="0.3">
      <c r="A16" s="321">
        <v>4</v>
      </c>
      <c r="B16" s="321" t="s">
        <v>114</v>
      </c>
      <c r="C16" s="194" t="s">
        <v>115</v>
      </c>
      <c r="D16" s="161" t="s">
        <v>57</v>
      </c>
      <c r="E16" s="211">
        <v>75.5</v>
      </c>
      <c r="F16" s="301">
        <f>IF(M6=3,AC16,AF15)</f>
        <v>0</v>
      </c>
      <c r="G16" s="163">
        <v>5</v>
      </c>
      <c r="H16" s="164">
        <v>42.31</v>
      </c>
      <c r="I16" s="163">
        <f t="shared" si="0"/>
        <v>0</v>
      </c>
      <c r="J16" s="165">
        <f t="shared" si="1"/>
        <v>42.31</v>
      </c>
      <c r="K16" s="304">
        <f>AVERAGE(J16:J17)</f>
        <v>42.82</v>
      </c>
      <c r="L16" s="340">
        <f>RANK(K16,K7:K39,1)</f>
        <v>9</v>
      </c>
      <c r="N16" s="221"/>
      <c r="O16" s="221"/>
      <c r="P16" s="221"/>
      <c r="Q16" s="221"/>
      <c r="Z16" s="170">
        <f>AVERAGE(E16:E17)</f>
        <v>75.5</v>
      </c>
      <c r="AA16" s="171">
        <f>IF(E16&gt;84.9,E16,E17)</f>
        <v>0</v>
      </c>
      <c r="AB16" s="171">
        <f>COUNTIF(E16:E18,"&gt;84.9")</f>
        <v>0</v>
      </c>
      <c r="AC16" s="259">
        <f>IF(AB16=1,AD16,AE16)</f>
        <v>0</v>
      </c>
      <c r="AD16" s="172">
        <f>IF(AA16&lt;84.9,0,IF(AA16&lt;87.4,9,IF(AA16&lt;89.9,13.5,IF(AA16&lt;92.4,18,IF(AA16&lt;94.9,22.5,IF(AA16&lt;97.4,27,IF(AA16&lt;99.9,31.5,36)))))))</f>
        <v>0</v>
      </c>
      <c r="AE16" s="172">
        <f>IF(Z16&lt;84.9,0,IF(Z16&lt;87.4,18,IF(Z16&lt;89.9,27,IF(Z16&lt;92.4,36,IF(Z16&lt;94.9,45,IF(Z16&lt;97.4,54,IF(Z16&lt;99.9,63,72)))))))</f>
        <v>0</v>
      </c>
      <c r="AF16" s="261">
        <f t="shared" si="3"/>
        <v>0</v>
      </c>
      <c r="AG16" s="171">
        <f t="shared" si="4"/>
        <v>1</v>
      </c>
      <c r="AH16" s="173">
        <f t="shared" si="5"/>
        <v>0</v>
      </c>
      <c r="AI16" s="173">
        <f t="shared" si="2"/>
        <v>0</v>
      </c>
      <c r="AJ16" s="171"/>
      <c r="AK16" s="174"/>
      <c r="AL16" s="171"/>
      <c r="AM16" s="171"/>
      <c r="AN16" s="171"/>
      <c r="AO16" s="171"/>
      <c r="AP16" s="175"/>
    </row>
    <row r="17" spans="1:42" s="169" customFormat="1" ht="30" customHeight="1" x14ac:dyDescent="0.3">
      <c r="A17" s="329"/>
      <c r="B17" s="329"/>
      <c r="C17" s="199" t="s">
        <v>116</v>
      </c>
      <c r="D17" s="177" t="s">
        <v>59</v>
      </c>
      <c r="E17" s="222"/>
      <c r="F17" s="302"/>
      <c r="G17" s="201">
        <v>6</v>
      </c>
      <c r="H17" s="202">
        <v>43.33</v>
      </c>
      <c r="I17" s="201">
        <f t="shared" si="0"/>
        <v>0</v>
      </c>
      <c r="J17" s="181">
        <f t="shared" si="1"/>
        <v>43.33</v>
      </c>
      <c r="K17" s="305"/>
      <c r="L17" s="341"/>
      <c r="N17" s="221"/>
      <c r="O17" s="221"/>
      <c r="P17" s="221"/>
      <c r="Q17" s="221"/>
      <c r="Z17" s="170"/>
      <c r="AA17" s="171"/>
      <c r="AB17" s="171"/>
      <c r="AC17" s="259"/>
      <c r="AD17" s="172"/>
      <c r="AE17" s="172"/>
      <c r="AF17" s="261">
        <f t="shared" si="3"/>
        <v>0</v>
      </c>
      <c r="AG17" s="171">
        <f t="shared" si="4"/>
        <v>1</v>
      </c>
      <c r="AH17" s="173">
        <f t="shared" si="5"/>
        <v>0</v>
      </c>
      <c r="AI17" s="173">
        <f t="shared" si="2"/>
        <v>0</v>
      </c>
      <c r="AJ17" s="171"/>
      <c r="AK17" s="174"/>
      <c r="AL17" s="171"/>
      <c r="AM17" s="171"/>
      <c r="AN17" s="171"/>
      <c r="AO17" s="171"/>
      <c r="AP17" s="175"/>
    </row>
    <row r="18" spans="1:42" s="169" customFormat="1" ht="30" customHeight="1" thickBot="1" x14ac:dyDescent="0.35">
      <c r="A18" s="323"/>
      <c r="B18" s="323"/>
      <c r="C18" s="206"/>
      <c r="D18" s="186" t="s">
        <v>60</v>
      </c>
      <c r="E18" s="207"/>
      <c r="F18" s="303"/>
      <c r="G18" s="188"/>
      <c r="H18" s="189"/>
      <c r="I18" s="188">
        <f t="shared" si="0"/>
        <v>0</v>
      </c>
      <c r="J18" s="190">
        <f t="shared" si="1"/>
        <v>0</v>
      </c>
      <c r="K18" s="306"/>
      <c r="L18" s="342"/>
      <c r="N18" s="221"/>
      <c r="O18" s="221"/>
      <c r="P18" s="221"/>
      <c r="Q18" s="221"/>
      <c r="Z18" s="170"/>
      <c r="AA18" s="171"/>
      <c r="AB18" s="171"/>
      <c r="AC18" s="259"/>
      <c r="AD18" s="172"/>
      <c r="AE18" s="172"/>
      <c r="AF18" s="261">
        <f t="shared" si="3"/>
        <v>0</v>
      </c>
      <c r="AG18" s="171">
        <f t="shared" si="4"/>
        <v>2</v>
      </c>
      <c r="AH18" s="173">
        <f t="shared" si="5"/>
        <v>0</v>
      </c>
      <c r="AI18" s="173">
        <f t="shared" si="2"/>
        <v>0</v>
      </c>
      <c r="AJ18" s="171"/>
      <c r="AK18" s="174"/>
      <c r="AL18" s="171"/>
      <c r="AM18" s="171"/>
      <c r="AN18" s="171"/>
      <c r="AO18" s="171"/>
      <c r="AP18" s="175"/>
    </row>
    <row r="19" spans="1:42" s="169" customFormat="1" ht="30" customHeight="1" x14ac:dyDescent="0.3">
      <c r="A19" s="321">
        <v>5</v>
      </c>
      <c r="B19" s="321" t="s">
        <v>108</v>
      </c>
      <c r="C19" s="194" t="s">
        <v>109</v>
      </c>
      <c r="D19" s="161" t="s">
        <v>46</v>
      </c>
      <c r="E19" s="211">
        <v>67.5</v>
      </c>
      <c r="F19" s="301">
        <f>IF(M6=3,AC19,AF18)</f>
        <v>0</v>
      </c>
      <c r="G19" s="163">
        <v>7</v>
      </c>
      <c r="H19" s="164">
        <v>42.01</v>
      </c>
      <c r="I19" s="163">
        <f t="shared" si="0"/>
        <v>0</v>
      </c>
      <c r="J19" s="165">
        <f t="shared" si="1"/>
        <v>42.01</v>
      </c>
      <c r="K19" s="304">
        <f>AVERAGE(J19:J20)</f>
        <v>42.015000000000001</v>
      </c>
      <c r="L19" s="340">
        <f>RANK(K19,K7:K39,1)</f>
        <v>3</v>
      </c>
      <c r="N19" s="221"/>
      <c r="O19" s="221"/>
      <c r="P19" s="221"/>
      <c r="Q19" s="221"/>
      <c r="Z19" s="170">
        <f>AVERAGE(E19:E20)</f>
        <v>75.099999999999994</v>
      </c>
      <c r="AA19" s="171">
        <f>IF(E19&gt;84.9,E19,E20)</f>
        <v>82.7</v>
      </c>
      <c r="AB19" s="171">
        <f>COUNTIF(E19:E21,"&gt;84.9")</f>
        <v>0</v>
      </c>
      <c r="AC19" s="259">
        <f>IF(AB19=1,AD19,AE19)</f>
        <v>0</v>
      </c>
      <c r="AD19" s="172">
        <f>IF(AA19&lt;84.9,0,IF(AA19&lt;87.4,9,IF(AA19&lt;89.9,13.5,IF(AA19&lt;92.4,18,IF(AA19&lt;94.9,22.5,IF(AA19&lt;97.4,27,IF(AA19&lt;99.9,31.5,36)))))))</f>
        <v>0</v>
      </c>
      <c r="AE19" s="172">
        <f>IF(Z19&lt;84.9,0,IF(Z19&lt;87.4,18,IF(Z19&lt;89.9,27,IF(Z19&lt;92.4,36,IF(Z19&lt;94.9,45,IF(Z19&lt;97.4,54,IF(Z19&lt;99.9,63,72)))))))</f>
        <v>0</v>
      </c>
      <c r="AF19" s="261">
        <f t="shared" si="3"/>
        <v>0</v>
      </c>
      <c r="AG19" s="171">
        <f t="shared" si="4"/>
        <v>2</v>
      </c>
      <c r="AH19" s="173">
        <f t="shared" si="5"/>
        <v>0</v>
      </c>
      <c r="AI19" s="173">
        <f t="shared" si="2"/>
        <v>0</v>
      </c>
      <c r="AJ19" s="171"/>
      <c r="AK19" s="174"/>
      <c r="AL19" s="171"/>
      <c r="AM19" s="171"/>
      <c r="AN19" s="171"/>
      <c r="AO19" s="171"/>
      <c r="AP19" s="175"/>
    </row>
    <row r="20" spans="1:42" s="169" customFormat="1" ht="30" customHeight="1" x14ac:dyDescent="0.3">
      <c r="A20" s="329"/>
      <c r="B20" s="322"/>
      <c r="C20" s="215" t="s">
        <v>110</v>
      </c>
      <c r="D20" s="216" t="s">
        <v>56</v>
      </c>
      <c r="E20" s="217">
        <v>82.7</v>
      </c>
      <c r="F20" s="302"/>
      <c r="G20" s="201">
        <v>6</v>
      </c>
      <c r="H20" s="202">
        <v>42.02</v>
      </c>
      <c r="I20" s="201">
        <f t="shared" si="0"/>
        <v>0</v>
      </c>
      <c r="J20" s="181">
        <f t="shared" si="1"/>
        <v>42.02</v>
      </c>
      <c r="K20" s="305"/>
      <c r="L20" s="341"/>
      <c r="N20" s="221"/>
      <c r="O20" s="221"/>
      <c r="P20" s="221"/>
      <c r="Q20" s="221"/>
      <c r="Z20" s="170"/>
      <c r="AA20" s="171"/>
      <c r="AB20" s="171"/>
      <c r="AC20" s="259"/>
      <c r="AD20" s="172"/>
      <c r="AE20" s="172"/>
      <c r="AF20" s="261">
        <f t="shared" si="3"/>
        <v>0</v>
      </c>
      <c r="AG20" s="171">
        <f t="shared" si="4"/>
        <v>2</v>
      </c>
      <c r="AH20" s="173">
        <f t="shared" si="5"/>
        <v>0</v>
      </c>
      <c r="AI20" s="173">
        <f t="shared" si="2"/>
        <v>0</v>
      </c>
      <c r="AJ20" s="171"/>
      <c r="AK20" s="174"/>
      <c r="AL20" s="171"/>
      <c r="AM20" s="171"/>
      <c r="AN20" s="171"/>
      <c r="AO20" s="171"/>
      <c r="AP20" s="175"/>
    </row>
    <row r="21" spans="1:42" s="169" customFormat="1" ht="30" customHeight="1" thickBot="1" x14ac:dyDescent="0.35">
      <c r="A21" s="323"/>
      <c r="B21" s="323"/>
      <c r="C21" s="206"/>
      <c r="D21" s="186" t="s">
        <v>73</v>
      </c>
      <c r="E21" s="207"/>
      <c r="F21" s="303"/>
      <c r="G21" s="188"/>
      <c r="H21" s="189"/>
      <c r="I21" s="188">
        <f t="shared" si="0"/>
        <v>0</v>
      </c>
      <c r="J21" s="190">
        <f t="shared" si="1"/>
        <v>0</v>
      </c>
      <c r="K21" s="306"/>
      <c r="L21" s="342"/>
      <c r="N21" s="223"/>
      <c r="O21" s="133"/>
      <c r="P21" s="221"/>
      <c r="Q21" s="221"/>
      <c r="Z21" s="170"/>
      <c r="AA21" s="171"/>
      <c r="AB21" s="171"/>
      <c r="AC21" s="259"/>
      <c r="AD21" s="172"/>
      <c r="AE21" s="172"/>
      <c r="AF21" s="261">
        <f t="shared" si="3"/>
        <v>0</v>
      </c>
      <c r="AG21" s="171">
        <f t="shared" si="4"/>
        <v>2</v>
      </c>
      <c r="AH21" s="173">
        <f t="shared" si="5"/>
        <v>0</v>
      </c>
      <c r="AI21" s="173">
        <f t="shared" si="2"/>
        <v>0</v>
      </c>
      <c r="AJ21" s="171"/>
      <c r="AK21" s="174"/>
      <c r="AL21" s="171"/>
      <c r="AM21" s="171"/>
      <c r="AN21" s="171"/>
      <c r="AO21" s="171"/>
      <c r="AP21" s="175"/>
    </row>
    <row r="22" spans="1:42" ht="29.25" customHeight="1" x14ac:dyDescent="0.35">
      <c r="A22" s="321">
        <v>6</v>
      </c>
      <c r="B22" s="318" t="s">
        <v>95</v>
      </c>
      <c r="C22" s="224" t="s">
        <v>97</v>
      </c>
      <c r="D22" s="225" t="s">
        <v>51</v>
      </c>
      <c r="E22" s="226">
        <v>78.8</v>
      </c>
      <c r="F22" s="343">
        <f>IF(M6=3,AC22,AF21)</f>
        <v>0</v>
      </c>
      <c r="G22" s="227">
        <v>8</v>
      </c>
      <c r="H22" s="228">
        <v>42.02</v>
      </c>
      <c r="I22" s="163">
        <f t="shared" si="0"/>
        <v>0</v>
      </c>
      <c r="J22" s="165">
        <f t="shared" si="1"/>
        <v>42.02</v>
      </c>
      <c r="K22" s="304">
        <f>AVERAGE(J22:J23)</f>
        <v>41.99</v>
      </c>
      <c r="L22" s="340">
        <f>RANK(K22,K7:K39,1)</f>
        <v>2</v>
      </c>
      <c r="M22" s="169"/>
      <c r="P22" s="229"/>
      <c r="Z22" s="170">
        <f>AVERAGE(E22:E23)</f>
        <v>78.25</v>
      </c>
      <c r="AA22" s="171">
        <f>IF(E22&gt;84.9,E22,E23)</f>
        <v>77.7</v>
      </c>
      <c r="AB22" s="230">
        <f>COUNTIF(E22:E24,"&gt;84.9")</f>
        <v>0</v>
      </c>
      <c r="AC22" s="260">
        <f>IF(AB22=1,AD22,AE22)</f>
        <v>0</v>
      </c>
      <c r="AD22" s="172">
        <f>IF(AA22&lt;84.9,0,IF(AA22&lt;87.4,9,IF(AA22&lt;89.9,13.5,IF(AA22&lt;92.4,18,IF(AA22&lt;94.9,22.5,IF(AA22&lt;97.4,27,IF(AA22&lt;99.9,31.5,36)))))))</f>
        <v>0</v>
      </c>
      <c r="AE22" s="172">
        <f>IF(Z22&lt;84.9,0,IF(Z22&lt;87.4,18,IF(Z22&lt;89.9,27,IF(Z22&lt;92.4,36,IF(Z22&lt;94.9,45,IF(Z22&lt;97.4,54,IF(Z22&lt;99.9,63,72)))))))</f>
        <v>0</v>
      </c>
      <c r="AF22" s="261">
        <f t="shared" si="3"/>
        <v>0</v>
      </c>
      <c r="AG22" s="171">
        <f t="shared" si="4"/>
        <v>2</v>
      </c>
      <c r="AH22" s="173">
        <f t="shared" si="5"/>
        <v>0</v>
      </c>
      <c r="AI22" s="173">
        <f t="shared" si="2"/>
        <v>0</v>
      </c>
      <c r="AJ22" s="230"/>
      <c r="AK22" s="231"/>
      <c r="AL22" s="230"/>
      <c r="AM22" s="230"/>
      <c r="AN22" s="230"/>
      <c r="AO22" s="230"/>
      <c r="AP22" s="232"/>
    </row>
    <row r="23" spans="1:42" ht="29.25" customHeight="1" x14ac:dyDescent="0.35">
      <c r="A23" s="322"/>
      <c r="B23" s="328"/>
      <c r="C23" s="233" t="s">
        <v>96</v>
      </c>
      <c r="D23" s="234" t="s">
        <v>52</v>
      </c>
      <c r="E23" s="235">
        <v>77.7</v>
      </c>
      <c r="F23" s="344"/>
      <c r="G23" s="236">
        <v>9</v>
      </c>
      <c r="H23" s="237">
        <v>41.96</v>
      </c>
      <c r="I23" s="201">
        <f t="shared" si="0"/>
        <v>0</v>
      </c>
      <c r="J23" s="181">
        <f t="shared" si="1"/>
        <v>41.96</v>
      </c>
      <c r="K23" s="305"/>
      <c r="L23" s="341"/>
      <c r="M23" s="169"/>
      <c r="P23" s="229"/>
      <c r="Z23" s="170"/>
      <c r="AA23" s="171"/>
      <c r="AB23" s="230"/>
      <c r="AC23" s="260"/>
      <c r="AD23" s="172"/>
      <c r="AE23" s="172"/>
      <c r="AF23" s="261">
        <f t="shared" si="3"/>
        <v>0</v>
      </c>
      <c r="AG23" s="171">
        <f t="shared" si="4"/>
        <v>2</v>
      </c>
      <c r="AH23" s="173">
        <f t="shared" si="5"/>
        <v>0</v>
      </c>
      <c r="AI23" s="173">
        <f t="shared" si="2"/>
        <v>0</v>
      </c>
      <c r="AJ23" s="230"/>
      <c r="AK23" s="231"/>
      <c r="AL23" s="230"/>
      <c r="AM23" s="230"/>
      <c r="AN23" s="230"/>
      <c r="AO23" s="230"/>
      <c r="AP23" s="232"/>
    </row>
    <row r="24" spans="1:42" ht="29.25" customHeight="1" thickBot="1" x14ac:dyDescent="0.4">
      <c r="A24" s="323"/>
      <c r="B24" s="320"/>
      <c r="C24" s="238"/>
      <c r="D24" s="239" t="s">
        <v>74</v>
      </c>
      <c r="E24" s="240"/>
      <c r="F24" s="345"/>
      <c r="G24" s="241"/>
      <c r="H24" s="242"/>
      <c r="I24" s="188">
        <f t="shared" si="0"/>
        <v>0</v>
      </c>
      <c r="J24" s="190">
        <f t="shared" si="1"/>
        <v>0</v>
      </c>
      <c r="K24" s="306"/>
      <c r="L24" s="342"/>
      <c r="M24" s="169"/>
      <c r="P24" s="229"/>
      <c r="Z24" s="170"/>
      <c r="AA24" s="171"/>
      <c r="AB24" s="230"/>
      <c r="AC24" s="260"/>
      <c r="AD24" s="172"/>
      <c r="AE24" s="172"/>
      <c r="AF24" s="261">
        <f t="shared" si="3"/>
        <v>0</v>
      </c>
      <c r="AG24" s="171">
        <f t="shared" si="4"/>
        <v>2</v>
      </c>
      <c r="AH24" s="173">
        <f t="shared" si="5"/>
        <v>0</v>
      </c>
      <c r="AI24" s="173">
        <f t="shared" si="2"/>
        <v>0</v>
      </c>
      <c r="AJ24" s="230"/>
      <c r="AK24" s="231"/>
      <c r="AL24" s="230"/>
      <c r="AM24" s="230"/>
      <c r="AN24" s="230"/>
      <c r="AO24" s="230"/>
      <c r="AP24" s="232"/>
    </row>
    <row r="25" spans="1:42" ht="29.25" customHeight="1" x14ac:dyDescent="0.3">
      <c r="A25" s="321">
        <v>7</v>
      </c>
      <c r="B25" s="321" t="s">
        <v>98</v>
      </c>
      <c r="C25" s="194" t="s">
        <v>99</v>
      </c>
      <c r="D25" s="161" t="s">
        <v>100</v>
      </c>
      <c r="E25" s="226">
        <v>75.8</v>
      </c>
      <c r="F25" s="343">
        <f>IF(M6=3,AC25,AF24)</f>
        <v>0</v>
      </c>
      <c r="G25" s="227">
        <v>9</v>
      </c>
      <c r="H25" s="228">
        <v>41.9</v>
      </c>
      <c r="I25" s="163">
        <f t="shared" si="0"/>
        <v>0</v>
      </c>
      <c r="J25" s="165">
        <f t="shared" si="1"/>
        <v>41.9</v>
      </c>
      <c r="K25" s="304">
        <f>AVERAGE(J25:J26)</f>
        <v>42.405000000000001</v>
      </c>
      <c r="L25" s="340">
        <f>RANK(K25,K7:K39,1)</f>
        <v>6</v>
      </c>
      <c r="M25" s="169"/>
      <c r="Z25" s="170">
        <f>AVERAGE(E25:E26)</f>
        <v>78.199999999999989</v>
      </c>
      <c r="AA25" s="171">
        <f>IF(E25&gt;84.9,E25,E26)</f>
        <v>80.599999999999994</v>
      </c>
      <c r="AB25" s="230">
        <f>COUNTIF(E25:E27,"&gt;84.9")</f>
        <v>0</v>
      </c>
      <c r="AC25" s="260">
        <f>IF(AB25=1,AD25,AE25)</f>
        <v>0</v>
      </c>
      <c r="AD25" s="172">
        <f>IF(AA25&lt;84.9,0,IF(AA25&lt;87.4,9,IF(AA25&lt;89.9,13.5,IF(AA25&lt;92.4,18,IF(AA25&lt;94.9,22.5,IF(AA25&lt;97.4,27,IF(AA25&lt;99.9,31.5,36)))))))</f>
        <v>0</v>
      </c>
      <c r="AE25" s="172">
        <f>IF(Z25&lt;84.9,0,IF(Z25&lt;87.4,18,IF(Z25&lt;89.9,27,IF(Z25&lt;92.4,36,IF(Z25&lt;94.9,45,IF(Z25&lt;97.4,54,IF(Z25&lt;99.9,63,72)))))))</f>
        <v>0</v>
      </c>
      <c r="AF25" s="261">
        <f t="shared" si="3"/>
        <v>0</v>
      </c>
      <c r="AG25" s="171">
        <f t="shared" si="4"/>
        <v>2</v>
      </c>
      <c r="AH25" s="173">
        <f t="shared" si="5"/>
        <v>0</v>
      </c>
      <c r="AI25" s="173">
        <f t="shared" si="2"/>
        <v>0</v>
      </c>
      <c r="AJ25" s="230"/>
      <c r="AK25" s="231"/>
      <c r="AL25" s="230"/>
      <c r="AM25" s="230"/>
      <c r="AN25" s="230"/>
      <c r="AO25" s="230"/>
      <c r="AP25" s="232"/>
    </row>
    <row r="26" spans="1:42" ht="29.25" customHeight="1" x14ac:dyDescent="0.3">
      <c r="A26" s="329"/>
      <c r="B26" s="322"/>
      <c r="C26" s="215" t="s">
        <v>101</v>
      </c>
      <c r="D26" s="216" t="s">
        <v>58</v>
      </c>
      <c r="E26" s="243">
        <v>80.599999999999994</v>
      </c>
      <c r="F26" s="344"/>
      <c r="G26" s="236">
        <v>10</v>
      </c>
      <c r="H26" s="237">
        <v>42.91</v>
      </c>
      <c r="I26" s="201">
        <f t="shared" si="0"/>
        <v>0</v>
      </c>
      <c r="J26" s="181">
        <f t="shared" si="1"/>
        <v>42.91</v>
      </c>
      <c r="K26" s="305"/>
      <c r="L26" s="341"/>
      <c r="M26" s="169"/>
      <c r="Z26" s="170"/>
      <c r="AA26" s="171"/>
      <c r="AB26" s="230"/>
      <c r="AC26" s="260"/>
      <c r="AD26" s="172"/>
      <c r="AE26" s="172"/>
      <c r="AF26" s="261">
        <f t="shared" si="3"/>
        <v>0</v>
      </c>
      <c r="AG26" s="171">
        <f t="shared" si="4"/>
        <v>1</v>
      </c>
      <c r="AH26" s="173">
        <f t="shared" si="5"/>
        <v>0</v>
      </c>
      <c r="AI26" s="173">
        <f t="shared" si="2"/>
        <v>0</v>
      </c>
      <c r="AJ26" s="230"/>
      <c r="AK26" s="231"/>
      <c r="AL26" s="230"/>
      <c r="AM26" s="230"/>
      <c r="AN26" s="230"/>
      <c r="AO26" s="230"/>
      <c r="AP26" s="232"/>
    </row>
    <row r="27" spans="1:42" ht="29.25" customHeight="1" thickBot="1" x14ac:dyDescent="0.35">
      <c r="A27" s="323"/>
      <c r="B27" s="323"/>
      <c r="C27" s="206"/>
      <c r="D27" s="186" t="s">
        <v>75</v>
      </c>
      <c r="E27" s="240"/>
      <c r="F27" s="345"/>
      <c r="G27" s="241"/>
      <c r="H27" s="242"/>
      <c r="I27" s="188">
        <f t="shared" si="0"/>
        <v>0</v>
      </c>
      <c r="J27" s="190">
        <f t="shared" si="1"/>
        <v>0</v>
      </c>
      <c r="K27" s="306"/>
      <c r="L27" s="342"/>
      <c r="M27" s="169"/>
      <c r="Z27" s="170"/>
      <c r="AA27" s="171"/>
      <c r="AB27" s="230"/>
      <c r="AC27" s="260"/>
      <c r="AD27" s="172"/>
      <c r="AE27" s="172"/>
      <c r="AF27" s="261">
        <f t="shared" si="3"/>
        <v>0</v>
      </c>
      <c r="AG27" s="171">
        <f t="shared" si="4"/>
        <v>1</v>
      </c>
      <c r="AH27" s="173">
        <f t="shared" si="5"/>
        <v>0</v>
      </c>
      <c r="AI27" s="173">
        <f t="shared" si="2"/>
        <v>0</v>
      </c>
      <c r="AJ27" s="230"/>
      <c r="AK27" s="231"/>
      <c r="AL27" s="230"/>
      <c r="AM27" s="230"/>
      <c r="AN27" s="230"/>
      <c r="AO27" s="230"/>
      <c r="AP27" s="232"/>
    </row>
    <row r="28" spans="1:42" ht="29.25" customHeight="1" x14ac:dyDescent="0.3">
      <c r="A28" s="321">
        <v>8</v>
      </c>
      <c r="B28" s="318" t="s">
        <v>92</v>
      </c>
      <c r="C28" s="194" t="s">
        <v>93</v>
      </c>
      <c r="D28" s="161" t="s">
        <v>47</v>
      </c>
      <c r="E28" s="226"/>
      <c r="F28" s="343">
        <f>IF(M6=3,AC28,AF27)</f>
        <v>0</v>
      </c>
      <c r="G28" s="227">
        <v>13</v>
      </c>
      <c r="H28" s="228">
        <v>41.92</v>
      </c>
      <c r="I28" s="163">
        <f t="shared" si="0"/>
        <v>0</v>
      </c>
      <c r="J28" s="165">
        <f t="shared" si="1"/>
        <v>41.92</v>
      </c>
      <c r="K28" s="304">
        <f>AVERAGE(J28:J29)</f>
        <v>42.11</v>
      </c>
      <c r="L28" s="340">
        <f>RANK(K28,K7:K39,1)</f>
        <v>5</v>
      </c>
      <c r="M28" s="169"/>
      <c r="Z28" s="170">
        <f>AVERAGE(E28:E29)</f>
        <v>71.2</v>
      </c>
      <c r="AA28" s="171">
        <f>IF(E28&gt;84.9,E28,E29)</f>
        <v>71.2</v>
      </c>
      <c r="AB28" s="230">
        <f>COUNTIF(E28:E30,"&gt;84.9")</f>
        <v>0</v>
      </c>
      <c r="AC28" s="260">
        <f>IF(AB28=1,AD28,AE28)</f>
        <v>0</v>
      </c>
      <c r="AD28" s="172">
        <f>IF(AA28&lt;84.9,0,IF(AA28&lt;87.4,9,IF(AA28&lt;89.9,13.5,IF(AA28&lt;92.4,18,IF(AA28&lt;94.9,22.5,IF(AA28&lt;97.4,27,IF(AA28&lt;99.9,31.5,36)))))))</f>
        <v>0</v>
      </c>
      <c r="AE28" s="172">
        <f>IF(Z28&lt;84.9,0,IF(Z28&lt;87.4,18,IF(Z28&lt;89.9,27,IF(Z28&lt;92.4,36,IF(Z28&lt;94.9,45,IF(Z28&lt;97.4,54,IF(Z28&lt;99.9,63,72)))))))</f>
        <v>0</v>
      </c>
      <c r="AF28" s="261">
        <f t="shared" si="3"/>
        <v>0</v>
      </c>
      <c r="AG28" s="171">
        <f t="shared" si="4"/>
        <v>1</v>
      </c>
      <c r="AH28" s="173">
        <f t="shared" si="5"/>
        <v>0</v>
      </c>
      <c r="AI28" s="173">
        <f t="shared" si="2"/>
        <v>0</v>
      </c>
      <c r="AJ28" s="230"/>
      <c r="AK28" s="231"/>
      <c r="AL28" s="230"/>
      <c r="AM28" s="230"/>
      <c r="AN28" s="230"/>
      <c r="AO28" s="230"/>
      <c r="AP28" s="232"/>
    </row>
    <row r="29" spans="1:42" ht="29.25" customHeight="1" x14ac:dyDescent="0.3">
      <c r="A29" s="329"/>
      <c r="B29" s="319"/>
      <c r="C29" s="215" t="s">
        <v>94</v>
      </c>
      <c r="D29" s="216" t="s">
        <v>48</v>
      </c>
      <c r="E29" s="243">
        <v>71.2</v>
      </c>
      <c r="F29" s="344"/>
      <c r="G29" s="236">
        <v>11</v>
      </c>
      <c r="H29" s="237">
        <v>42.3</v>
      </c>
      <c r="I29" s="201">
        <f t="shared" si="0"/>
        <v>0</v>
      </c>
      <c r="J29" s="181">
        <f t="shared" si="1"/>
        <v>42.3</v>
      </c>
      <c r="K29" s="305"/>
      <c r="L29" s="341"/>
      <c r="M29" s="169"/>
      <c r="Z29" s="170"/>
      <c r="AA29" s="171"/>
      <c r="AB29" s="230"/>
      <c r="AC29" s="260"/>
      <c r="AD29" s="172"/>
      <c r="AE29" s="172"/>
      <c r="AF29" s="261">
        <f t="shared" si="3"/>
        <v>0</v>
      </c>
      <c r="AG29" s="171">
        <f t="shared" si="4"/>
        <v>2</v>
      </c>
      <c r="AH29" s="173">
        <f t="shared" si="5"/>
        <v>0</v>
      </c>
      <c r="AI29" s="173">
        <f t="shared" si="2"/>
        <v>0</v>
      </c>
      <c r="AJ29" s="230"/>
      <c r="AK29" s="231"/>
      <c r="AL29" s="230"/>
      <c r="AM29" s="230"/>
      <c r="AN29" s="230"/>
      <c r="AO29" s="230"/>
      <c r="AP29" s="232"/>
    </row>
    <row r="30" spans="1:42" ht="27" customHeight="1" thickBot="1" x14ac:dyDescent="0.35">
      <c r="A30" s="323"/>
      <c r="B30" s="320"/>
      <c r="C30" s="244"/>
      <c r="D30" s="245" t="s">
        <v>76</v>
      </c>
      <c r="E30" s="246"/>
      <c r="F30" s="345"/>
      <c r="G30" s="247"/>
      <c r="H30" s="248"/>
      <c r="I30" s="249">
        <f t="shared" si="0"/>
        <v>0</v>
      </c>
      <c r="J30" s="190">
        <f t="shared" si="1"/>
        <v>0</v>
      </c>
      <c r="K30" s="306"/>
      <c r="L30" s="352"/>
      <c r="M30" s="169"/>
      <c r="Z30" s="170"/>
      <c r="AA30" s="171"/>
      <c r="AB30" s="230"/>
      <c r="AC30" s="260"/>
      <c r="AD30" s="172"/>
      <c r="AE30" s="172"/>
      <c r="AF30" s="261">
        <f t="shared" si="3"/>
        <v>0</v>
      </c>
      <c r="AG30" s="171">
        <f t="shared" si="4"/>
        <v>2</v>
      </c>
      <c r="AH30" s="173">
        <f t="shared" si="5"/>
        <v>0</v>
      </c>
      <c r="AI30" s="173">
        <f t="shared" si="2"/>
        <v>0</v>
      </c>
      <c r="AJ30" s="230"/>
      <c r="AK30" s="231"/>
      <c r="AL30" s="230"/>
      <c r="AM30" s="230"/>
      <c r="AN30" s="230"/>
      <c r="AO30" s="230"/>
      <c r="AP30" s="232"/>
    </row>
    <row r="31" spans="1:42" ht="35.25" customHeight="1" x14ac:dyDescent="0.3">
      <c r="A31" s="321">
        <v>9</v>
      </c>
      <c r="B31" s="346" t="s">
        <v>105</v>
      </c>
      <c r="C31" s="160" t="s">
        <v>106</v>
      </c>
      <c r="D31" s="161" t="s">
        <v>45</v>
      </c>
      <c r="E31" s="162">
        <v>81.8</v>
      </c>
      <c r="F31" s="349">
        <f>IF(M6=3,AC31,AF30)</f>
        <v>0</v>
      </c>
      <c r="G31" s="250">
        <v>13</v>
      </c>
      <c r="H31" s="251">
        <v>42.05</v>
      </c>
      <c r="I31" s="163">
        <f t="shared" si="0"/>
        <v>0</v>
      </c>
      <c r="J31" s="165">
        <f t="shared" si="1"/>
        <v>42.05</v>
      </c>
      <c r="K31" s="304">
        <f>AVERAGE(J31:J32)</f>
        <v>42.424999999999997</v>
      </c>
      <c r="L31" s="340">
        <f>RANK(K31,K7:K39,1)</f>
        <v>7</v>
      </c>
      <c r="M31" s="169"/>
      <c r="Z31" s="170">
        <f>AVERAGE(E31:E32)</f>
        <v>79.3</v>
      </c>
      <c r="AA31" s="171">
        <f>IF(E31&gt;84.9,E31,E32)</f>
        <v>76.8</v>
      </c>
      <c r="AB31" s="230">
        <f>COUNTIF(E31:E33,"&gt;84.9")</f>
        <v>0</v>
      </c>
      <c r="AC31" s="260">
        <f>IF(AB31=1,AD31,AE31)</f>
        <v>0</v>
      </c>
      <c r="AD31" s="172">
        <f>IF(AA31&lt;84.9,0,IF(AA31&lt;87.4,9,IF(AA31&lt;89.9,13.5,IF(AA31&lt;92.4,18,IF(AA31&lt;94.9,22.5,IF(AA31&lt;97.4,27,IF(AA31&lt;99.9,31.5,36)))))))</f>
        <v>0</v>
      </c>
      <c r="AE31" s="172">
        <f>IF(Z31&lt;84.9,0,IF(Z31&lt;87.4,18,IF(Z31&lt;89.9,27,IF(Z31&lt;92.4,36,IF(Z31&lt;94.9,45,IF(Z31&lt;97.4,54,IF(Z31&lt;99.9,63,72)))))))</f>
        <v>0</v>
      </c>
      <c r="AF31" s="261">
        <f t="shared" si="3"/>
        <v>0</v>
      </c>
      <c r="AG31" s="171">
        <f t="shared" si="4"/>
        <v>2</v>
      </c>
      <c r="AH31" s="173">
        <f t="shared" si="5"/>
        <v>0</v>
      </c>
      <c r="AI31" s="173">
        <f t="shared" si="2"/>
        <v>0</v>
      </c>
      <c r="AJ31" s="230"/>
      <c r="AK31" s="231"/>
      <c r="AL31" s="230"/>
      <c r="AM31" s="230"/>
      <c r="AN31" s="230"/>
      <c r="AO31" s="230"/>
      <c r="AP31" s="232"/>
    </row>
    <row r="32" spans="1:42" ht="35.25" customHeight="1" x14ac:dyDescent="0.3">
      <c r="A32" s="322"/>
      <c r="B32" s="347"/>
      <c r="C32" s="252" t="s">
        <v>107</v>
      </c>
      <c r="D32" s="216" t="s">
        <v>44</v>
      </c>
      <c r="E32" s="253">
        <v>76.8</v>
      </c>
      <c r="F32" s="350"/>
      <c r="G32" s="254">
        <v>21</v>
      </c>
      <c r="H32" s="255">
        <v>42.8</v>
      </c>
      <c r="I32" s="201">
        <f t="shared" si="0"/>
        <v>0</v>
      </c>
      <c r="J32" s="181">
        <f t="shared" si="1"/>
        <v>42.8</v>
      </c>
      <c r="K32" s="305"/>
      <c r="L32" s="341"/>
      <c r="M32" s="169"/>
      <c r="Z32" s="170"/>
      <c r="AA32" s="171"/>
      <c r="AB32" s="230"/>
      <c r="AC32" s="260"/>
      <c r="AD32" s="172"/>
      <c r="AE32" s="172"/>
      <c r="AF32" s="261">
        <f t="shared" si="3"/>
        <v>0</v>
      </c>
      <c r="AG32" s="171">
        <f t="shared" si="4"/>
        <v>2</v>
      </c>
      <c r="AH32" s="173">
        <f t="shared" si="5"/>
        <v>0</v>
      </c>
      <c r="AI32" s="173">
        <f t="shared" si="2"/>
        <v>0</v>
      </c>
      <c r="AJ32" s="230"/>
      <c r="AK32" s="231"/>
      <c r="AL32" s="230"/>
      <c r="AM32" s="230"/>
      <c r="AN32" s="230"/>
      <c r="AO32" s="230"/>
      <c r="AP32" s="232"/>
    </row>
    <row r="33" spans="1:42" ht="33.75" customHeight="1" thickBot="1" x14ac:dyDescent="0.35">
      <c r="A33" s="323"/>
      <c r="B33" s="348"/>
      <c r="C33" s="185"/>
      <c r="D33" s="186" t="s">
        <v>77</v>
      </c>
      <c r="E33" s="187"/>
      <c r="F33" s="351"/>
      <c r="G33" s="256"/>
      <c r="H33" s="257"/>
      <c r="I33" s="188">
        <f t="shared" si="0"/>
        <v>0</v>
      </c>
      <c r="J33" s="190">
        <f t="shared" si="1"/>
        <v>0</v>
      </c>
      <c r="K33" s="306"/>
      <c r="L33" s="342"/>
      <c r="M33" s="169"/>
      <c r="Z33" s="170"/>
      <c r="AA33" s="171"/>
      <c r="AB33" s="230"/>
      <c r="AC33" s="260"/>
      <c r="AD33" s="172"/>
      <c r="AE33" s="172"/>
      <c r="AF33" s="261">
        <f t="shared" si="3"/>
        <v>0</v>
      </c>
      <c r="AG33" s="171">
        <f t="shared" si="4"/>
        <v>2</v>
      </c>
      <c r="AH33" s="173">
        <f t="shared" si="5"/>
        <v>0</v>
      </c>
      <c r="AI33" s="173">
        <f t="shared" si="2"/>
        <v>0</v>
      </c>
      <c r="AJ33" s="230"/>
      <c r="AK33" s="231"/>
      <c r="AL33" s="230"/>
      <c r="AM33" s="230"/>
      <c r="AN33" s="230"/>
      <c r="AO33" s="230"/>
      <c r="AP33" s="232"/>
    </row>
    <row r="34" spans="1:42" ht="29.25" customHeight="1" x14ac:dyDescent="0.35">
      <c r="A34" s="321">
        <v>10</v>
      </c>
      <c r="B34" s="321" t="s">
        <v>111</v>
      </c>
      <c r="C34" s="194" t="s">
        <v>112</v>
      </c>
      <c r="D34" s="161" t="s">
        <v>55</v>
      </c>
      <c r="E34" s="226">
        <v>70.5</v>
      </c>
      <c r="F34" s="343">
        <f>IF(M6=3,AC34,AF33)</f>
        <v>0</v>
      </c>
      <c r="G34" s="227">
        <v>21</v>
      </c>
      <c r="H34" s="228">
        <v>42.48</v>
      </c>
      <c r="I34" s="163">
        <f t="shared" si="0"/>
        <v>0</v>
      </c>
      <c r="J34" s="165">
        <f t="shared" si="1"/>
        <v>42.48</v>
      </c>
      <c r="K34" s="304">
        <f>AVERAGE(J34:J35)</f>
        <v>43.004999999999995</v>
      </c>
      <c r="L34" s="340">
        <f>RANK(K34,K7:K39,1)</f>
        <v>10</v>
      </c>
      <c r="M34" s="169"/>
      <c r="P34" s="229"/>
      <c r="Z34" s="170">
        <f>AVERAGE(E34:E35)</f>
        <v>75.150000000000006</v>
      </c>
      <c r="AA34" s="171">
        <f>IF(E34&gt;84.9,E34,E35)</f>
        <v>79.8</v>
      </c>
      <c r="AB34" s="230">
        <f>COUNTIF(E34:E36,"&gt;84.9")</f>
        <v>0</v>
      </c>
      <c r="AC34" s="260">
        <f>IF(AB34=1,AD34,AE34)</f>
        <v>0</v>
      </c>
      <c r="AD34" s="172">
        <f>IF(AA34&lt;84.9,0,IF(AA34&lt;87.4,9,IF(AA34&lt;89.9,13.5,IF(AA34&lt;92.4,18,IF(AA34&lt;94.9,22.5,IF(AA34&lt;97.4,27,IF(AA34&lt;99.9,31.5,36)))))))</f>
        <v>0</v>
      </c>
      <c r="AE34" s="172">
        <f>IF(Z34&lt;84.9,0,IF(Z34&lt;87.4,18,IF(Z34&lt;89.9,27,IF(Z34&lt;92.4,36,IF(Z34&lt;94.9,45,IF(Z34&lt;97.4,54,IF(Z34&lt;99.9,63,72)))))))</f>
        <v>0</v>
      </c>
      <c r="AF34" s="261">
        <f t="shared" si="3"/>
        <v>0</v>
      </c>
      <c r="AG34" s="171">
        <f t="shared" si="4"/>
        <v>2</v>
      </c>
      <c r="AH34" s="173">
        <f t="shared" si="5"/>
        <v>0</v>
      </c>
      <c r="AI34" s="173">
        <f t="shared" si="2"/>
        <v>0</v>
      </c>
      <c r="AJ34" s="230"/>
      <c r="AK34" s="231"/>
      <c r="AL34" s="230"/>
      <c r="AM34" s="230"/>
      <c r="AN34" s="230"/>
      <c r="AO34" s="230"/>
      <c r="AP34" s="232"/>
    </row>
    <row r="35" spans="1:42" ht="29.25" customHeight="1" x14ac:dyDescent="0.35">
      <c r="A35" s="329"/>
      <c r="B35" s="329"/>
      <c r="C35" s="199" t="s">
        <v>113</v>
      </c>
      <c r="D35" s="177" t="s">
        <v>78</v>
      </c>
      <c r="E35" s="235">
        <v>79.8</v>
      </c>
      <c r="F35" s="344"/>
      <c r="G35" s="236">
        <v>44</v>
      </c>
      <c r="H35" s="237">
        <v>43.53</v>
      </c>
      <c r="I35" s="201">
        <f t="shared" si="0"/>
        <v>0</v>
      </c>
      <c r="J35" s="181">
        <f t="shared" si="1"/>
        <v>43.53</v>
      </c>
      <c r="K35" s="305"/>
      <c r="L35" s="341"/>
      <c r="M35" s="169"/>
      <c r="P35" s="229"/>
      <c r="Z35" s="170"/>
      <c r="AA35" s="171"/>
      <c r="AB35" s="230"/>
      <c r="AC35" s="260"/>
      <c r="AD35" s="172"/>
      <c r="AE35" s="172"/>
      <c r="AF35" s="261">
        <f t="shared" si="3"/>
        <v>0</v>
      </c>
      <c r="AG35" s="171">
        <f>COUNTIF(E35:E36,"&gt;1")</f>
        <v>1</v>
      </c>
      <c r="AH35" s="173">
        <f>COUNTIF(E35:E36,"&gt;84.9")</f>
        <v>0</v>
      </c>
      <c r="AI35" s="173">
        <f t="shared" si="2"/>
        <v>0</v>
      </c>
      <c r="AJ35" s="230"/>
      <c r="AK35" s="231"/>
      <c r="AL35" s="230"/>
      <c r="AM35" s="230"/>
      <c r="AN35" s="230"/>
      <c r="AO35" s="230"/>
      <c r="AP35" s="232"/>
    </row>
    <row r="36" spans="1:42" ht="29.25" customHeight="1" thickBot="1" x14ac:dyDescent="0.4">
      <c r="A36" s="323"/>
      <c r="B36" s="323"/>
      <c r="C36" s="206"/>
      <c r="D36" s="186" t="s">
        <v>79</v>
      </c>
      <c r="E36" s="240"/>
      <c r="F36" s="345"/>
      <c r="G36" s="241"/>
      <c r="H36" s="242"/>
      <c r="I36" s="188">
        <f t="shared" si="0"/>
        <v>0</v>
      </c>
      <c r="J36" s="190">
        <f t="shared" si="1"/>
        <v>0</v>
      </c>
      <c r="K36" s="306"/>
      <c r="L36" s="342"/>
      <c r="M36" s="169"/>
      <c r="P36" s="229"/>
      <c r="Z36" s="170"/>
      <c r="AA36" s="171"/>
      <c r="AB36" s="230"/>
      <c r="AC36" s="260"/>
      <c r="AD36" s="172"/>
      <c r="AE36" s="172"/>
      <c r="AF36" s="261">
        <f t="shared" si="3"/>
        <v>0</v>
      </c>
      <c r="AG36" s="171">
        <f>COUNTIF(E36:E36,"&gt;1")</f>
        <v>0</v>
      </c>
      <c r="AH36" s="173">
        <f>COUNTIF(E36:E36,"&gt;84.9")</f>
        <v>0</v>
      </c>
      <c r="AI36" s="173">
        <f t="shared" si="2"/>
        <v>0</v>
      </c>
      <c r="AJ36" s="230"/>
      <c r="AK36" s="231"/>
      <c r="AL36" s="230"/>
      <c r="AM36" s="230"/>
      <c r="AN36" s="230"/>
      <c r="AO36" s="230"/>
      <c r="AP36" s="232"/>
    </row>
    <row r="37" spans="1:42" ht="29.25" customHeight="1" x14ac:dyDescent="0.3">
      <c r="A37" s="322">
        <v>12</v>
      </c>
      <c r="B37" s="321" t="s">
        <v>102</v>
      </c>
      <c r="C37" s="194" t="s">
        <v>103</v>
      </c>
      <c r="D37" s="161" t="s">
        <v>39</v>
      </c>
      <c r="E37" s="226">
        <v>70.3</v>
      </c>
      <c r="F37" s="343">
        <f>IF(M6=3,AC37,#REF!)</f>
        <v>0</v>
      </c>
      <c r="G37" s="227">
        <v>69</v>
      </c>
      <c r="H37" s="228">
        <v>43.14</v>
      </c>
      <c r="I37" s="163">
        <f t="shared" si="0"/>
        <v>0</v>
      </c>
      <c r="J37" s="165">
        <f t="shared" si="1"/>
        <v>43.14</v>
      </c>
      <c r="K37" s="304">
        <f>AVERAGE(J37:J38)</f>
        <v>43.269999999999996</v>
      </c>
      <c r="L37" s="340">
        <f>RANK(K37,K7:K39,1)</f>
        <v>11</v>
      </c>
      <c r="M37" s="169"/>
      <c r="Z37" s="170">
        <f>AVERAGE(E37:E38)</f>
        <v>77.199999999999989</v>
      </c>
      <c r="AA37" s="171">
        <f>IF(E37&gt;84.9,E37,E38)</f>
        <v>84.1</v>
      </c>
      <c r="AB37" s="230">
        <f>COUNTIF(E37:E39,"&gt;84.9")</f>
        <v>0</v>
      </c>
      <c r="AC37" s="260">
        <f>IF(AB37=1,AD37,AE37)</f>
        <v>0</v>
      </c>
      <c r="AD37" s="172">
        <f>IF(AA37&lt;84.9,0,IF(AA37&lt;87.4,9,IF(AA37&lt;89.9,13.5,IF(AA37&lt;92.4,18,IF(AA37&lt;94.9,22.5,IF(AA37&lt;97.4,27,IF(AA37&lt;99.9,31.5,36)))))))</f>
        <v>0</v>
      </c>
      <c r="AE37" s="172">
        <f>IF(Z37&lt;84.9,0,IF(Z37&lt;87.4,18,IF(Z37&lt;89.9,27,IF(Z37&lt;92.4,36,IF(Z37&lt;94.9,45,IF(Z37&lt;97.4,54,IF(Z37&lt;99.9,63,72)))))))</f>
        <v>0</v>
      </c>
      <c r="AF37" s="261">
        <f t="shared" si="3"/>
        <v>0</v>
      </c>
      <c r="AG37" s="171">
        <f>COUNTIF(E37:E39,"&gt;1")</f>
        <v>2</v>
      </c>
      <c r="AH37" s="173">
        <f>COUNTIF(E37:E39,"&gt;84.9")</f>
        <v>0</v>
      </c>
      <c r="AI37" s="173">
        <f t="shared" si="2"/>
        <v>0</v>
      </c>
      <c r="AJ37" s="230"/>
      <c r="AK37" s="231"/>
      <c r="AL37" s="230"/>
      <c r="AM37" s="230"/>
      <c r="AN37" s="230"/>
      <c r="AO37" s="230"/>
      <c r="AP37" s="232"/>
    </row>
    <row r="38" spans="1:42" ht="29.25" customHeight="1" thickBot="1" x14ac:dyDescent="0.35">
      <c r="A38" s="322"/>
      <c r="B38" s="322"/>
      <c r="C38" s="206" t="s">
        <v>104</v>
      </c>
      <c r="D38" s="186" t="s">
        <v>40</v>
      </c>
      <c r="E38" s="240">
        <v>84.1</v>
      </c>
      <c r="F38" s="344"/>
      <c r="G38" s="241">
        <v>1</v>
      </c>
      <c r="H38" s="242">
        <v>43.4</v>
      </c>
      <c r="I38" s="201">
        <f t="shared" si="0"/>
        <v>0</v>
      </c>
      <c r="J38" s="181">
        <f t="shared" si="1"/>
        <v>43.4</v>
      </c>
      <c r="K38" s="305"/>
      <c r="L38" s="341"/>
      <c r="M38" s="169"/>
      <c r="Z38" s="170"/>
      <c r="AA38" s="171"/>
      <c r="AB38" s="230"/>
      <c r="AC38" s="260"/>
      <c r="AD38" s="172"/>
      <c r="AE38" s="172"/>
      <c r="AF38" s="261">
        <f t="shared" si="3"/>
        <v>0</v>
      </c>
      <c r="AG38" s="171">
        <f>COUNTIF(E38:E39,"&gt;1")</f>
        <v>1</v>
      </c>
      <c r="AH38" s="173">
        <f>COUNTIF(E38:E39,"&gt;84.9")</f>
        <v>0</v>
      </c>
      <c r="AI38" s="173">
        <f t="shared" si="2"/>
        <v>0</v>
      </c>
      <c r="AJ38" s="230"/>
      <c r="AK38" s="231"/>
      <c r="AL38" s="230"/>
      <c r="AM38" s="230"/>
      <c r="AN38" s="230"/>
      <c r="AO38" s="230"/>
      <c r="AP38" s="232"/>
    </row>
    <row r="39" spans="1:42" ht="27" customHeight="1" thickBot="1" x14ac:dyDescent="0.35">
      <c r="A39" s="322"/>
      <c r="B39" s="323"/>
      <c r="C39" s="215"/>
      <c r="D39" s="216" t="s">
        <v>41</v>
      </c>
      <c r="E39" s="243"/>
      <c r="F39" s="345"/>
      <c r="G39" s="236"/>
      <c r="H39" s="237"/>
      <c r="I39" s="188">
        <f t="shared" si="0"/>
        <v>0</v>
      </c>
      <c r="J39" s="190">
        <f t="shared" si="1"/>
        <v>0</v>
      </c>
      <c r="K39" s="306"/>
      <c r="L39" s="342"/>
      <c r="M39" s="169"/>
      <c r="Z39" s="170"/>
      <c r="AA39" s="171"/>
      <c r="AB39" s="230"/>
      <c r="AC39" s="260"/>
      <c r="AD39" s="172"/>
      <c r="AE39" s="172"/>
      <c r="AF39" s="261">
        <f t="shared" si="3"/>
        <v>0</v>
      </c>
      <c r="AG39" s="171">
        <f>COUNTIF(E39:E39,"&gt;1")</f>
        <v>0</v>
      </c>
      <c r="AH39" s="173">
        <f>COUNTIF(E39:E39,"&gt;84.9")</f>
        <v>0</v>
      </c>
      <c r="AI39" s="173">
        <f t="shared" si="2"/>
        <v>0</v>
      </c>
      <c r="AJ39" s="230"/>
      <c r="AK39" s="231"/>
      <c r="AL39" s="230"/>
      <c r="AM39" s="230"/>
      <c r="AN39" s="230"/>
      <c r="AO39" s="230"/>
      <c r="AP39" s="232"/>
    </row>
  </sheetData>
  <mergeCells count="72">
    <mergeCell ref="A37:A39"/>
    <mergeCell ref="B37:B39"/>
    <mergeCell ref="F37:F39"/>
    <mergeCell ref="K37:K39"/>
    <mergeCell ref="L37:L39"/>
    <mergeCell ref="A34:A36"/>
    <mergeCell ref="B34:B36"/>
    <mergeCell ref="F34:F36"/>
    <mergeCell ref="K34:K36"/>
    <mergeCell ref="L34:L36"/>
    <mergeCell ref="A28:A30"/>
    <mergeCell ref="B28:B30"/>
    <mergeCell ref="F28:F30"/>
    <mergeCell ref="K28:K30"/>
    <mergeCell ref="L28:L30"/>
    <mergeCell ref="A31:A33"/>
    <mergeCell ref="B31:B33"/>
    <mergeCell ref="F31:F33"/>
    <mergeCell ref="K31:K33"/>
    <mergeCell ref="L31:L33"/>
    <mergeCell ref="A22:A24"/>
    <mergeCell ref="B22:B24"/>
    <mergeCell ref="F22:F24"/>
    <mergeCell ref="K22:K24"/>
    <mergeCell ref="L22:L24"/>
    <mergeCell ref="A25:A27"/>
    <mergeCell ref="B25:B27"/>
    <mergeCell ref="F25:F27"/>
    <mergeCell ref="K25:K27"/>
    <mergeCell ref="L25:L27"/>
    <mergeCell ref="A16:A18"/>
    <mergeCell ref="B16:B18"/>
    <mergeCell ref="F16:F18"/>
    <mergeCell ref="K16:K18"/>
    <mergeCell ref="L16:L18"/>
    <mergeCell ref="A19:A21"/>
    <mergeCell ref="B19:B21"/>
    <mergeCell ref="F19:F21"/>
    <mergeCell ref="K19:K21"/>
    <mergeCell ref="L19:L21"/>
    <mergeCell ref="M8:M9"/>
    <mergeCell ref="W11:X12"/>
    <mergeCell ref="A13:A15"/>
    <mergeCell ref="B13:B15"/>
    <mergeCell ref="F13:F15"/>
    <mergeCell ref="K13:K15"/>
    <mergeCell ref="L13:L15"/>
    <mergeCell ref="W13:X15"/>
    <mergeCell ref="A10:A12"/>
    <mergeCell ref="B10:B12"/>
    <mergeCell ref="F10:F12"/>
    <mergeCell ref="K10:K12"/>
    <mergeCell ref="L10:L12"/>
    <mergeCell ref="M11:M15"/>
    <mergeCell ref="A7:A9"/>
    <mergeCell ref="B7:B9"/>
    <mergeCell ref="F7:F9"/>
    <mergeCell ref="K7:K9"/>
    <mergeCell ref="L7:L9"/>
    <mergeCell ref="A1:L1"/>
    <mergeCell ref="A3:L3"/>
    <mergeCell ref="AF4:AM4"/>
    <mergeCell ref="A5:A6"/>
    <mergeCell ref="B5:B6"/>
    <mergeCell ref="C5:C6"/>
    <mergeCell ref="D5:D6"/>
    <mergeCell ref="E5:E6"/>
    <mergeCell ref="F5:F6"/>
    <mergeCell ref="G5:L5"/>
    <mergeCell ref="Z5:AE5"/>
    <mergeCell ref="AK5:AM5"/>
    <mergeCell ref="N6:U6"/>
  </mergeCells>
  <pageMargins left="0.31496062992125984" right="0.31496062992125984" top="0.15748031496062992" bottom="0.11811023622047245" header="0.31496062992125984" footer="0.31496062992125984"/>
  <pageSetup paperSize="9" scale="32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P81"/>
  <sheetViews>
    <sheetView zoomScale="90" zoomScaleNormal="90" workbookViewId="0">
      <selection activeCell="H14" sqref="H14"/>
    </sheetView>
  </sheetViews>
  <sheetFormatPr defaultColWidth="8.88671875" defaultRowHeight="14.4" x14ac:dyDescent="0.3"/>
  <cols>
    <col min="1" max="1" width="8.6640625" style="1" customWidth="1"/>
    <col min="2" max="2" width="22.6640625" style="1" customWidth="1"/>
    <col min="3" max="3" width="9.44140625" style="1" customWidth="1"/>
    <col min="4" max="6" width="9.44140625" style="2" customWidth="1"/>
    <col min="7" max="7" width="11.33203125" style="2" customWidth="1"/>
    <col min="8" max="8" width="12.88671875" style="2" customWidth="1"/>
    <col min="9" max="9" width="13" style="2" customWidth="1"/>
    <col min="10" max="10" width="12.6640625" style="2" customWidth="1"/>
    <col min="11" max="11" width="12" style="2" customWidth="1"/>
    <col min="12" max="12" width="15.88671875" style="2" customWidth="1"/>
    <col min="13" max="13" width="11.44140625" style="1" customWidth="1"/>
    <col min="14" max="14" width="10.5546875" style="1" customWidth="1"/>
    <col min="15" max="16384" width="8.88671875" style="1"/>
  </cols>
  <sheetData>
    <row r="2" spans="1:16" ht="18" x14ac:dyDescent="0.35">
      <c r="A2" s="353" t="s">
        <v>136</v>
      </c>
      <c r="B2" s="353"/>
      <c r="C2" s="353"/>
      <c r="D2" s="353"/>
      <c r="E2" s="353"/>
      <c r="F2" s="353"/>
      <c r="G2" s="353"/>
      <c r="H2" s="353"/>
      <c r="I2" s="353"/>
      <c r="J2" s="353"/>
      <c r="K2" s="353"/>
      <c r="L2" s="353"/>
    </row>
    <row r="3" spans="1:16" ht="7.5" customHeight="1" thickBot="1" x14ac:dyDescent="0.35"/>
    <row r="4" spans="1:16" ht="18" thickBot="1" x14ac:dyDescent="0.4">
      <c r="A4" s="354" t="s">
        <v>98</v>
      </c>
      <c r="B4" s="355"/>
      <c r="C4" s="355"/>
      <c r="D4" s="355"/>
      <c r="E4" s="355"/>
      <c r="F4" s="355"/>
      <c r="G4" s="355"/>
      <c r="H4" s="355"/>
      <c r="I4" s="355"/>
      <c r="J4" s="355"/>
      <c r="K4" s="355"/>
      <c r="L4" s="355"/>
      <c r="M4" s="355"/>
      <c r="N4" s="356"/>
    </row>
    <row r="5" spans="1:16" ht="7.5" customHeight="1" thickBot="1" x14ac:dyDescent="0.35"/>
    <row r="6" spans="1:16" s="2" customFormat="1" ht="20.25" customHeight="1" x14ac:dyDescent="0.3">
      <c r="A6" s="357" t="s">
        <v>23</v>
      </c>
      <c r="B6" s="359" t="s">
        <v>13</v>
      </c>
      <c r="C6" s="361" t="s">
        <v>18</v>
      </c>
      <c r="D6" s="363" t="s">
        <v>24</v>
      </c>
      <c r="E6" s="365" t="s">
        <v>25</v>
      </c>
      <c r="F6" s="367" t="s">
        <v>26</v>
      </c>
      <c r="G6" s="368"/>
      <c r="H6" s="368"/>
      <c r="I6" s="369"/>
      <c r="J6" s="370" t="s">
        <v>27</v>
      </c>
      <c r="K6" s="372" t="s">
        <v>28</v>
      </c>
      <c r="L6" s="373"/>
      <c r="M6" s="77"/>
      <c r="N6" s="78"/>
    </row>
    <row r="7" spans="1:16" s="2" customFormat="1" ht="27.75" customHeight="1" thickBot="1" x14ac:dyDescent="0.35">
      <c r="A7" s="358"/>
      <c r="B7" s="360"/>
      <c r="C7" s="362"/>
      <c r="D7" s="364"/>
      <c r="E7" s="366"/>
      <c r="F7" s="91" t="s">
        <v>29</v>
      </c>
      <c r="G7" s="79" t="s">
        <v>30</v>
      </c>
      <c r="H7" s="79" t="s">
        <v>31</v>
      </c>
      <c r="I7" s="92" t="s">
        <v>32</v>
      </c>
      <c r="J7" s="371"/>
      <c r="K7" s="102" t="s">
        <v>33</v>
      </c>
      <c r="L7" s="103" t="s">
        <v>34</v>
      </c>
      <c r="M7" s="101" t="s">
        <v>35</v>
      </c>
      <c r="N7" s="80" t="s">
        <v>36</v>
      </c>
    </row>
    <row r="8" spans="1:16" s="3" customFormat="1" ht="30" customHeight="1" x14ac:dyDescent="0.3">
      <c r="A8" s="81">
        <v>1</v>
      </c>
      <c r="B8" s="127" t="s">
        <v>99</v>
      </c>
      <c r="C8" s="84">
        <v>8</v>
      </c>
      <c r="D8" s="121">
        <f>COUNTA(C19:C83)</f>
        <v>42</v>
      </c>
      <c r="E8" s="89">
        <f>COUNTA(C19:C83)</f>
        <v>42</v>
      </c>
      <c r="F8" s="130">
        <f>MIN(C19:C82)</f>
        <v>41.85</v>
      </c>
      <c r="G8" s="124">
        <f>AVERAGE(C19:C85)</f>
        <v>42.285714285714292</v>
      </c>
      <c r="H8" s="70">
        <v>4</v>
      </c>
      <c r="I8" s="93">
        <f t="shared" ref="I8:I13" si="0">G8-F8</f>
        <v>0.43571428571429038</v>
      </c>
      <c r="J8" s="98">
        <v>2.0616967592592593E-2</v>
      </c>
      <c r="K8" s="104">
        <f>J8</f>
        <v>2.0616967592592593E-2</v>
      </c>
      <c r="L8" s="105">
        <f>K8</f>
        <v>2.0616967592592593E-2</v>
      </c>
      <c r="M8" s="380" t="s">
        <v>178</v>
      </c>
      <c r="N8" s="71"/>
      <c r="O8" s="69"/>
      <c r="P8" s="19"/>
    </row>
    <row r="9" spans="1:16" s="3" customFormat="1" ht="30" customHeight="1" x14ac:dyDescent="0.3">
      <c r="A9" s="82">
        <v>2</v>
      </c>
      <c r="B9" s="88" t="s">
        <v>101</v>
      </c>
      <c r="C9" s="85">
        <v>7</v>
      </c>
      <c r="D9" s="20">
        <f>COUNTA(D19:D83)+D8+1</f>
        <v>103</v>
      </c>
      <c r="E9" s="90">
        <f>COUNTA(D19:D83)+1</f>
        <v>61</v>
      </c>
      <c r="F9" s="131">
        <f>MIN(D19:D82)</f>
        <v>41.94</v>
      </c>
      <c r="G9" s="54">
        <f>AVERAGE(D19:D84)</f>
        <v>42.26966666666668</v>
      </c>
      <c r="H9" s="18">
        <v>2</v>
      </c>
      <c r="I9" s="94">
        <f t="shared" si="0"/>
        <v>0.32966666666668232</v>
      </c>
      <c r="J9" s="99">
        <v>5.1563946759259259E-2</v>
      </c>
      <c r="K9" s="106">
        <f>J9-J8</f>
        <v>3.0946979166666666E-2</v>
      </c>
      <c r="L9" s="107">
        <f>K9</f>
        <v>3.0946979166666666E-2</v>
      </c>
      <c r="M9" s="381" t="s">
        <v>179</v>
      </c>
      <c r="N9" s="72"/>
      <c r="O9" s="51"/>
      <c r="P9" s="19"/>
    </row>
    <row r="10" spans="1:16" s="3" customFormat="1" ht="30" customHeight="1" x14ac:dyDescent="0.3">
      <c r="A10" s="82">
        <v>3</v>
      </c>
      <c r="B10" s="88" t="s">
        <v>99</v>
      </c>
      <c r="C10" s="85">
        <v>1</v>
      </c>
      <c r="D10" s="20">
        <f>COUNTA(E19:E83)+D9+1</f>
        <v>145</v>
      </c>
      <c r="E10" s="90">
        <f>COUNTA(E19:E83)+1</f>
        <v>42</v>
      </c>
      <c r="F10" s="123">
        <f>MIN(E19:E84)</f>
        <v>41.89</v>
      </c>
      <c r="G10" s="53">
        <f>AVERAGE(E19:E85)</f>
        <v>42.21365853658537</v>
      </c>
      <c r="H10" s="18">
        <v>8</v>
      </c>
      <c r="I10" s="94">
        <f t="shared" si="0"/>
        <v>0.32365853658536992</v>
      </c>
      <c r="J10" s="99">
        <v>7.3235324074074071E-2</v>
      </c>
      <c r="K10" s="106">
        <f>J10-J9</f>
        <v>2.1671377314814812E-2</v>
      </c>
      <c r="L10" s="107">
        <f>K10+L8</f>
        <v>4.2288344907407405E-2</v>
      </c>
      <c r="M10" s="381" t="s">
        <v>180</v>
      </c>
      <c r="N10" s="73"/>
      <c r="O10" s="61"/>
      <c r="P10" s="19"/>
    </row>
    <row r="11" spans="1:16" s="3" customFormat="1" ht="30" customHeight="1" thickBot="1" x14ac:dyDescent="0.35">
      <c r="A11" s="82">
        <v>4</v>
      </c>
      <c r="B11" s="88" t="s">
        <v>99</v>
      </c>
      <c r="C11" s="85">
        <v>44</v>
      </c>
      <c r="D11" s="20">
        <f>COUNTA(F19:F83)+D10+1</f>
        <v>165</v>
      </c>
      <c r="E11" s="90">
        <f>COUNTA(F19:F83)+1</f>
        <v>20</v>
      </c>
      <c r="F11" s="375">
        <f>MIN(F19:F84)</f>
        <v>41.96</v>
      </c>
      <c r="G11" s="53">
        <f>AVERAGE(F19:F84)</f>
        <v>42.077368421052633</v>
      </c>
      <c r="H11" s="18">
        <v>9</v>
      </c>
      <c r="I11" s="94">
        <f t="shared" si="0"/>
        <v>0.11736842105263179</v>
      </c>
      <c r="J11" s="99">
        <v>8.4029803240740733E-2</v>
      </c>
      <c r="K11" s="106">
        <f>J11-J10</f>
        <v>1.0794479166666662E-2</v>
      </c>
      <c r="L11" s="107">
        <f>K11+L10</f>
        <v>5.3082824074074067E-2</v>
      </c>
      <c r="M11" s="381" t="s">
        <v>181</v>
      </c>
      <c r="N11" s="72"/>
      <c r="O11" s="51"/>
      <c r="P11" s="19"/>
    </row>
    <row r="12" spans="1:16" s="3" customFormat="1" ht="30" customHeight="1" thickBot="1" x14ac:dyDescent="0.35">
      <c r="A12" s="82">
        <v>5</v>
      </c>
      <c r="B12" s="129" t="s">
        <v>101</v>
      </c>
      <c r="C12" s="86">
        <v>6</v>
      </c>
      <c r="D12" s="20">
        <f>COUNTA(G19:G83)+D11+1</f>
        <v>214</v>
      </c>
      <c r="E12" s="90">
        <f>COUNTA(G19:G83)+1</f>
        <v>49</v>
      </c>
      <c r="F12" s="377">
        <f>MIN(G19:G84)</f>
        <v>41.88</v>
      </c>
      <c r="G12" s="53">
        <f>AVERAGE(G19:G884)</f>
        <v>42.184791666666662</v>
      </c>
      <c r="H12" s="18">
        <v>5</v>
      </c>
      <c r="I12" s="94">
        <f t="shared" si="0"/>
        <v>0.30479166666665947</v>
      </c>
      <c r="J12" s="99">
        <v>0.10905984953703703</v>
      </c>
      <c r="K12" s="106">
        <f>J12-J11</f>
        <v>2.5030046296296293E-2</v>
      </c>
      <c r="L12" s="108">
        <f>K12+L9</f>
        <v>5.5977025462962959E-2</v>
      </c>
      <c r="M12" s="381" t="s">
        <v>182</v>
      </c>
      <c r="N12" s="72"/>
      <c r="O12" s="52"/>
    </row>
    <row r="13" spans="1:16" s="3" customFormat="1" ht="30" customHeight="1" thickBot="1" x14ac:dyDescent="0.35">
      <c r="A13" s="83" t="s">
        <v>37</v>
      </c>
      <c r="B13" s="128" t="s">
        <v>99</v>
      </c>
      <c r="C13" s="87">
        <v>2</v>
      </c>
      <c r="D13" s="122">
        <f>COUNTA(H19:H83)+D12+1</f>
        <v>244</v>
      </c>
      <c r="E13" s="132">
        <f>COUNTA(H19:H83)+1</f>
        <v>30</v>
      </c>
      <c r="F13" s="376">
        <f>MIN(H19:H84)</f>
        <v>41.78</v>
      </c>
      <c r="G13" s="374">
        <f>AVERAGE(H19:H84)</f>
        <v>42.039310344827584</v>
      </c>
      <c r="H13" s="75">
        <v>1</v>
      </c>
      <c r="I13" s="97">
        <f t="shared" si="0"/>
        <v>0.25931034482758264</v>
      </c>
      <c r="J13" s="100" t="str">
        <f>'Общие результаты'!G6</f>
        <v>3:00:06</v>
      </c>
      <c r="K13" s="109">
        <f>J13-J12</f>
        <v>1.6009594907407401E-2</v>
      </c>
      <c r="L13" s="110">
        <f>K13+L11</f>
        <v>6.9092418981481468E-2</v>
      </c>
      <c r="M13" s="382"/>
      <c r="N13" s="76"/>
      <c r="O13" s="52"/>
    </row>
    <row r="14" spans="1:16" s="3" customFormat="1" ht="30" customHeight="1" x14ac:dyDescent="0.3">
      <c r="A14" s="56"/>
      <c r="B14" s="57"/>
      <c r="C14" s="58"/>
      <c r="D14" s="58"/>
      <c r="E14" s="58"/>
      <c r="F14" s="40">
        <f>AVERAGE(F8,F10,F11,F13)</f>
        <v>41.870000000000005</v>
      </c>
      <c r="G14" s="42">
        <f>AVERAGE(G8,G10,G11,G13)</f>
        <v>42.154012897044971</v>
      </c>
      <c r="H14" s="59" t="s">
        <v>137</v>
      </c>
      <c r="I14" s="43">
        <f>AVERAGE(I8,I10,I11,I13)</f>
        <v>0.28401289704496868</v>
      </c>
      <c r="J14" s="58"/>
      <c r="K14" s="58"/>
      <c r="L14" s="58"/>
      <c r="M14" s="21"/>
      <c r="N14" s="21"/>
    </row>
    <row r="15" spans="1:16" ht="27.75" customHeight="1" x14ac:dyDescent="0.3">
      <c r="A15" s="22"/>
      <c r="B15" s="22"/>
      <c r="C15" s="22"/>
      <c r="D15" s="23"/>
      <c r="E15" s="24"/>
      <c r="F15" s="25">
        <f>AVERAGE(F9,F12)</f>
        <v>41.91</v>
      </c>
      <c r="G15" s="26">
        <f>AVERAGE(G9,G12)</f>
        <v>42.227229166666675</v>
      </c>
      <c r="H15" s="60" t="s">
        <v>138</v>
      </c>
      <c r="I15" s="27">
        <f>AVERAGE(I9,I12)</f>
        <v>0.31722916666667089</v>
      </c>
      <c r="J15" s="24"/>
      <c r="K15" s="24" t="s">
        <v>22</v>
      </c>
      <c r="L15" s="24"/>
      <c r="M15" s="21"/>
      <c r="N15" s="21"/>
    </row>
    <row r="16" spans="1:16" ht="30" customHeight="1" thickBot="1" x14ac:dyDescent="0.35">
      <c r="A16" s="28"/>
      <c r="B16" s="28"/>
      <c r="C16" s="28"/>
      <c r="D16" s="24"/>
      <c r="E16" s="24"/>
      <c r="F16" s="29">
        <f>AVERAGE(F8:F13)</f>
        <v>41.883333333333333</v>
      </c>
      <c r="G16" s="30">
        <f>AVERAGE(C19:H90)</f>
        <v>42.202594142259393</v>
      </c>
      <c r="H16" s="31"/>
      <c r="I16" s="32">
        <f>AVERAGE(I8:I13)</f>
        <v>0.29508498691886942</v>
      </c>
      <c r="J16" s="24"/>
      <c r="K16" s="24"/>
      <c r="L16" s="24"/>
      <c r="M16" s="28"/>
      <c r="N16" s="28"/>
    </row>
    <row r="18" spans="2:14" ht="15" thickBot="1" x14ac:dyDescent="0.35">
      <c r="C18" s="33" t="str">
        <f>B8</f>
        <v>Пикулин Паша</v>
      </c>
      <c r="D18" s="33" t="str">
        <f>B9</f>
        <v>Лантушенко Игорь</v>
      </c>
      <c r="E18" s="17" t="str">
        <f>B10</f>
        <v>Пикулин Паша</v>
      </c>
      <c r="F18" s="17" t="str">
        <f>B11</f>
        <v>Пикулин Паша</v>
      </c>
      <c r="G18" s="17" t="str">
        <f>B12</f>
        <v>Лантушенко Игорь</v>
      </c>
      <c r="H18" s="17" t="str">
        <f>B13</f>
        <v>Пикулин Паша</v>
      </c>
      <c r="I18" s="17"/>
      <c r="J18" s="17"/>
    </row>
    <row r="19" spans="2:14" x14ac:dyDescent="0.3">
      <c r="B19" s="1">
        <v>1</v>
      </c>
      <c r="C19" s="34">
        <v>48.03</v>
      </c>
      <c r="D19" s="35">
        <v>42.47</v>
      </c>
      <c r="E19" s="35">
        <v>42.05</v>
      </c>
      <c r="F19" s="35">
        <v>42.01</v>
      </c>
      <c r="G19" s="35">
        <v>42.22</v>
      </c>
      <c r="H19" s="35">
        <v>42.15</v>
      </c>
      <c r="I19" s="113"/>
      <c r="J19" s="114"/>
      <c r="K19" s="111"/>
      <c r="M19" s="2"/>
      <c r="N19" s="2"/>
    </row>
    <row r="20" spans="2:14" x14ac:dyDescent="0.3">
      <c r="B20" s="1">
        <v>2</v>
      </c>
      <c r="C20" s="36">
        <v>42.48</v>
      </c>
      <c r="D20" s="37">
        <v>42.25</v>
      </c>
      <c r="E20" s="37">
        <v>42.07</v>
      </c>
      <c r="F20" s="37">
        <v>42</v>
      </c>
      <c r="G20" s="37">
        <v>42.35</v>
      </c>
      <c r="H20" s="37">
        <v>42.14</v>
      </c>
      <c r="I20" s="111"/>
      <c r="J20" s="115"/>
      <c r="K20" s="111"/>
      <c r="M20" s="3"/>
      <c r="N20" s="3"/>
    </row>
    <row r="21" spans="2:14" x14ac:dyDescent="0.3">
      <c r="B21" s="1">
        <v>3</v>
      </c>
      <c r="C21" s="36">
        <v>43.27</v>
      </c>
      <c r="D21" s="37">
        <v>42.2</v>
      </c>
      <c r="E21" s="37">
        <v>42.01</v>
      </c>
      <c r="F21" s="37">
        <v>42.04</v>
      </c>
      <c r="G21" s="37">
        <v>42.27</v>
      </c>
      <c r="H21" s="37">
        <v>41.99</v>
      </c>
      <c r="I21" s="111"/>
      <c r="J21" s="115"/>
      <c r="K21" s="111"/>
      <c r="M21" s="3"/>
      <c r="N21" s="3"/>
    </row>
    <row r="22" spans="2:14" x14ac:dyDescent="0.3">
      <c r="B22" s="1">
        <v>4</v>
      </c>
      <c r="C22" s="36">
        <v>42.41</v>
      </c>
      <c r="D22" s="37">
        <v>42.45</v>
      </c>
      <c r="E22" s="37">
        <v>42.29</v>
      </c>
      <c r="F22" s="37">
        <v>42.11</v>
      </c>
      <c r="G22" s="37">
        <v>42.15</v>
      </c>
      <c r="H22" s="37">
        <v>42.17</v>
      </c>
      <c r="I22" s="111"/>
      <c r="J22" s="115"/>
      <c r="K22" s="111"/>
      <c r="M22" s="3"/>
      <c r="N22" s="3"/>
    </row>
    <row r="23" spans="2:14" x14ac:dyDescent="0.3">
      <c r="B23" s="1">
        <v>5</v>
      </c>
      <c r="C23" s="36">
        <v>42.08</v>
      </c>
      <c r="D23" s="37">
        <v>42.22</v>
      </c>
      <c r="E23" s="37">
        <v>41.91</v>
      </c>
      <c r="F23" s="37">
        <v>42.17</v>
      </c>
      <c r="G23" s="37">
        <v>42.26</v>
      </c>
      <c r="H23" s="37">
        <v>42.22</v>
      </c>
      <c r="I23" s="111"/>
      <c r="J23" s="115"/>
      <c r="K23" s="111"/>
    </row>
    <row r="24" spans="2:14" x14ac:dyDescent="0.3">
      <c r="B24" s="1">
        <v>6</v>
      </c>
      <c r="C24" s="36">
        <v>42.4</v>
      </c>
      <c r="D24" s="37">
        <v>42.25</v>
      </c>
      <c r="E24" s="37">
        <v>42.12</v>
      </c>
      <c r="F24" s="37">
        <v>42.39</v>
      </c>
      <c r="G24" s="37">
        <v>42.23</v>
      </c>
      <c r="H24" s="37">
        <v>41.97</v>
      </c>
      <c r="I24" s="111"/>
      <c r="J24" s="115"/>
      <c r="K24" s="111"/>
    </row>
    <row r="25" spans="2:14" x14ac:dyDescent="0.3">
      <c r="B25" s="1">
        <v>7</v>
      </c>
      <c r="C25" s="36">
        <v>42.2</v>
      </c>
      <c r="D25" s="37">
        <v>42.29</v>
      </c>
      <c r="E25" s="37">
        <v>42.23</v>
      </c>
      <c r="F25" s="37">
        <v>42.09</v>
      </c>
      <c r="G25" s="37">
        <v>41.88</v>
      </c>
      <c r="H25" s="37">
        <v>42.06</v>
      </c>
      <c r="I25" s="111"/>
      <c r="J25" s="115"/>
      <c r="K25" s="111"/>
    </row>
    <row r="26" spans="2:14" x14ac:dyDescent="0.3">
      <c r="B26" s="1">
        <v>8</v>
      </c>
      <c r="C26" s="36">
        <v>41.93</v>
      </c>
      <c r="D26" s="37">
        <v>42.43</v>
      </c>
      <c r="E26" s="37">
        <v>41.97</v>
      </c>
      <c r="F26" s="37">
        <v>42.19</v>
      </c>
      <c r="G26" s="37">
        <v>42.35</v>
      </c>
      <c r="H26" s="37">
        <v>42.41</v>
      </c>
      <c r="I26" s="111"/>
      <c r="J26" s="115"/>
      <c r="K26" s="111"/>
    </row>
    <row r="27" spans="2:14" x14ac:dyDescent="0.3">
      <c r="B27" s="1">
        <v>9</v>
      </c>
      <c r="C27" s="41">
        <v>41.93</v>
      </c>
      <c r="D27" s="37">
        <v>42.09</v>
      </c>
      <c r="E27" s="37">
        <v>42.05</v>
      </c>
      <c r="F27" s="37">
        <v>42.17</v>
      </c>
      <c r="G27" s="37">
        <v>42.13</v>
      </c>
      <c r="H27" s="37">
        <v>41.95</v>
      </c>
      <c r="I27" s="111"/>
      <c r="J27" s="115"/>
      <c r="K27" s="111"/>
    </row>
    <row r="28" spans="2:14" x14ac:dyDescent="0.3">
      <c r="B28" s="1">
        <v>10</v>
      </c>
      <c r="C28" s="36">
        <v>42.01</v>
      </c>
      <c r="D28" s="37">
        <v>42.21</v>
      </c>
      <c r="E28" s="37">
        <v>42.02</v>
      </c>
      <c r="F28" s="37">
        <v>41.99</v>
      </c>
      <c r="G28" s="37">
        <v>42.04</v>
      </c>
      <c r="H28" s="37">
        <v>42.07</v>
      </c>
      <c r="I28" s="111"/>
      <c r="J28" s="115"/>
      <c r="K28" s="111"/>
    </row>
    <row r="29" spans="2:14" x14ac:dyDescent="0.3">
      <c r="B29" s="1">
        <v>11</v>
      </c>
      <c r="C29" s="36">
        <v>42.06</v>
      </c>
      <c r="D29" s="37">
        <v>42.23</v>
      </c>
      <c r="E29" s="37">
        <v>41.89</v>
      </c>
      <c r="F29" s="37">
        <v>42</v>
      </c>
      <c r="G29" s="37">
        <v>42.14</v>
      </c>
      <c r="H29" s="37">
        <v>41.96</v>
      </c>
      <c r="I29" s="111"/>
      <c r="J29" s="115"/>
      <c r="K29" s="111"/>
    </row>
    <row r="30" spans="2:14" x14ac:dyDescent="0.3">
      <c r="B30" s="1">
        <v>12</v>
      </c>
      <c r="C30" s="36">
        <v>41.99</v>
      </c>
      <c r="D30" s="37">
        <v>42.67</v>
      </c>
      <c r="E30" s="37">
        <v>42.52</v>
      </c>
      <c r="F30" s="37">
        <v>41.96</v>
      </c>
      <c r="G30" s="37">
        <v>42.18</v>
      </c>
      <c r="H30" s="37">
        <v>42</v>
      </c>
      <c r="I30" s="111"/>
      <c r="J30" s="115"/>
      <c r="K30" s="111"/>
    </row>
    <row r="31" spans="2:14" x14ac:dyDescent="0.3">
      <c r="B31" s="1">
        <v>13</v>
      </c>
      <c r="C31" s="36">
        <v>42.03</v>
      </c>
      <c r="D31" s="37">
        <v>42.04</v>
      </c>
      <c r="E31" s="37">
        <v>42.55</v>
      </c>
      <c r="F31" s="37">
        <v>42.13</v>
      </c>
      <c r="G31" s="37">
        <v>42.14</v>
      </c>
      <c r="H31" s="37">
        <v>42.21</v>
      </c>
      <c r="I31" s="111"/>
      <c r="J31" s="115"/>
      <c r="K31" s="112"/>
      <c r="L31" s="1"/>
    </row>
    <row r="32" spans="2:14" x14ac:dyDescent="0.3">
      <c r="B32" s="1">
        <v>14</v>
      </c>
      <c r="C32" s="39">
        <v>41.85</v>
      </c>
      <c r="D32" s="37">
        <v>42.13</v>
      </c>
      <c r="E32" s="37">
        <v>41.95</v>
      </c>
      <c r="F32" s="37">
        <v>41.99</v>
      </c>
      <c r="G32" s="37">
        <v>42.23</v>
      </c>
      <c r="H32" s="37">
        <v>42.06</v>
      </c>
      <c r="I32" s="111"/>
      <c r="J32" s="115"/>
      <c r="K32" s="112"/>
      <c r="L32" s="1"/>
    </row>
    <row r="33" spans="2:12" x14ac:dyDescent="0.3">
      <c r="B33" s="1">
        <v>15</v>
      </c>
      <c r="C33" s="36">
        <v>41.99</v>
      </c>
      <c r="D33" s="37">
        <v>41.94</v>
      </c>
      <c r="E33" s="37">
        <v>42.33</v>
      </c>
      <c r="F33" s="37">
        <v>41.97</v>
      </c>
      <c r="G33" s="37">
        <v>42.02</v>
      </c>
      <c r="H33" s="37">
        <v>42.02</v>
      </c>
      <c r="I33" s="111"/>
      <c r="J33" s="115"/>
      <c r="K33" s="112"/>
      <c r="L33" s="1"/>
    </row>
    <row r="34" spans="2:12" x14ac:dyDescent="0.3">
      <c r="B34" s="1">
        <v>16</v>
      </c>
      <c r="C34" s="36">
        <v>42.14</v>
      </c>
      <c r="D34" s="44">
        <v>42.2</v>
      </c>
      <c r="E34" s="37">
        <v>42.18</v>
      </c>
      <c r="F34" s="37">
        <v>42.01</v>
      </c>
      <c r="G34" s="37">
        <v>42.19</v>
      </c>
      <c r="H34" s="37">
        <v>42.05</v>
      </c>
      <c r="I34" s="111"/>
      <c r="J34" s="115"/>
      <c r="K34" s="112"/>
      <c r="L34" s="1"/>
    </row>
    <row r="35" spans="2:12" x14ac:dyDescent="0.3">
      <c r="B35" s="1">
        <v>17</v>
      </c>
      <c r="C35" s="36">
        <v>42.03</v>
      </c>
      <c r="D35" s="37">
        <v>42.19</v>
      </c>
      <c r="E35" s="37">
        <v>42.15</v>
      </c>
      <c r="F35" s="37">
        <v>42.07</v>
      </c>
      <c r="G35" s="37">
        <v>42.31</v>
      </c>
      <c r="H35" s="37">
        <v>42.05</v>
      </c>
      <c r="I35" s="111"/>
      <c r="J35" s="115"/>
      <c r="K35" s="112"/>
      <c r="L35" s="1"/>
    </row>
    <row r="36" spans="2:12" x14ac:dyDescent="0.3">
      <c r="B36" s="1">
        <v>18</v>
      </c>
      <c r="C36" s="36">
        <v>42.12</v>
      </c>
      <c r="D36" s="37">
        <v>42.22</v>
      </c>
      <c r="E36" s="37">
        <v>42.1</v>
      </c>
      <c r="F36" s="37">
        <v>41.99</v>
      </c>
      <c r="G36" s="37">
        <v>41.91</v>
      </c>
      <c r="H36" s="37">
        <v>41.99</v>
      </c>
      <c r="I36" s="111"/>
      <c r="J36" s="115"/>
      <c r="K36" s="112"/>
      <c r="L36" s="1"/>
    </row>
    <row r="37" spans="2:12" x14ac:dyDescent="0.3">
      <c r="B37" s="1">
        <v>19</v>
      </c>
      <c r="C37" s="36">
        <v>42.08</v>
      </c>
      <c r="D37" s="37">
        <v>43.15</v>
      </c>
      <c r="E37" s="37">
        <v>42.07</v>
      </c>
      <c r="F37" s="37">
        <v>42.19</v>
      </c>
      <c r="G37" s="37">
        <v>42.25</v>
      </c>
      <c r="H37" s="37">
        <v>42</v>
      </c>
      <c r="I37" s="111"/>
      <c r="J37" s="115"/>
      <c r="K37" s="112"/>
      <c r="L37" s="1"/>
    </row>
    <row r="38" spans="2:12" x14ac:dyDescent="0.3">
      <c r="B38" s="1">
        <v>20</v>
      </c>
      <c r="C38" s="36">
        <v>42.11</v>
      </c>
      <c r="D38" s="37">
        <v>42.24</v>
      </c>
      <c r="E38" s="37">
        <v>42.64</v>
      </c>
      <c r="F38" s="37"/>
      <c r="G38" s="37">
        <v>42.05</v>
      </c>
      <c r="H38" s="37">
        <v>42.11</v>
      </c>
      <c r="I38" s="111"/>
      <c r="J38" s="115"/>
      <c r="K38" s="112"/>
      <c r="L38" s="1"/>
    </row>
    <row r="39" spans="2:12" x14ac:dyDescent="0.3">
      <c r="B39" s="1">
        <v>21</v>
      </c>
      <c r="C39" s="36">
        <v>42.16</v>
      </c>
      <c r="D39" s="37">
        <v>42.38</v>
      </c>
      <c r="E39" s="37">
        <v>42</v>
      </c>
      <c r="F39" s="37"/>
      <c r="G39" s="37">
        <v>42.06</v>
      </c>
      <c r="H39" s="37">
        <v>42.16</v>
      </c>
      <c r="I39" s="111"/>
      <c r="J39" s="115"/>
      <c r="K39" s="112"/>
      <c r="L39" s="1"/>
    </row>
    <row r="40" spans="2:12" x14ac:dyDescent="0.3">
      <c r="B40" s="1">
        <v>22</v>
      </c>
      <c r="C40" s="36">
        <v>42.12</v>
      </c>
      <c r="D40" s="37">
        <v>42.08</v>
      </c>
      <c r="E40" s="37">
        <v>42.09</v>
      </c>
      <c r="F40" s="37"/>
      <c r="G40" s="37">
        <v>42.54</v>
      </c>
      <c r="H40" s="37">
        <v>41.85</v>
      </c>
      <c r="I40" s="111"/>
      <c r="J40" s="115"/>
      <c r="K40" s="112"/>
      <c r="L40" s="1"/>
    </row>
    <row r="41" spans="2:12" x14ac:dyDescent="0.3">
      <c r="B41" s="1">
        <v>23</v>
      </c>
      <c r="C41" s="36">
        <v>41.96</v>
      </c>
      <c r="D41" s="37">
        <v>42.07</v>
      </c>
      <c r="E41" s="37">
        <v>41.94</v>
      </c>
      <c r="F41" s="37"/>
      <c r="G41" s="37">
        <v>42.26</v>
      </c>
      <c r="H41" s="37">
        <v>41.9</v>
      </c>
      <c r="I41" s="111"/>
      <c r="J41" s="115"/>
      <c r="K41" s="112"/>
      <c r="L41" s="1"/>
    </row>
    <row r="42" spans="2:12" x14ac:dyDescent="0.3">
      <c r="B42" s="1">
        <v>24</v>
      </c>
      <c r="C42" s="36">
        <v>41.96</v>
      </c>
      <c r="D42" s="37">
        <v>42.44</v>
      </c>
      <c r="E42" s="37">
        <v>41.99</v>
      </c>
      <c r="F42" s="37"/>
      <c r="G42" s="37">
        <v>41.98</v>
      </c>
      <c r="H42" s="37">
        <v>42.04</v>
      </c>
      <c r="I42" s="111"/>
      <c r="J42" s="115"/>
      <c r="K42" s="112"/>
      <c r="L42" s="1"/>
    </row>
    <row r="43" spans="2:12" x14ac:dyDescent="0.3">
      <c r="B43" s="1">
        <v>25</v>
      </c>
      <c r="C43" s="36">
        <v>42.15</v>
      </c>
      <c r="D43" s="37">
        <v>42.05</v>
      </c>
      <c r="E43" s="37">
        <v>42.06</v>
      </c>
      <c r="F43" s="37"/>
      <c r="G43" s="37">
        <v>42.18</v>
      </c>
      <c r="H43" s="37">
        <v>41.78</v>
      </c>
      <c r="I43" s="111"/>
      <c r="J43" s="115"/>
      <c r="K43" s="112"/>
      <c r="L43" s="1"/>
    </row>
    <row r="44" spans="2:12" x14ac:dyDescent="0.3">
      <c r="B44" s="1">
        <v>26</v>
      </c>
      <c r="C44" s="36">
        <v>42.13</v>
      </c>
      <c r="D44" s="37">
        <v>42.22</v>
      </c>
      <c r="E44" s="37">
        <v>41.91</v>
      </c>
      <c r="F44" s="37"/>
      <c r="G44" s="37">
        <v>42.03</v>
      </c>
      <c r="H44" s="37">
        <v>41.94</v>
      </c>
      <c r="I44" s="111"/>
      <c r="J44" s="115"/>
      <c r="K44" s="112"/>
      <c r="L44" s="1"/>
    </row>
    <row r="45" spans="2:12" x14ac:dyDescent="0.3">
      <c r="B45" s="1">
        <v>27</v>
      </c>
      <c r="C45" s="36">
        <v>41.96</v>
      </c>
      <c r="D45" s="37">
        <v>42.01</v>
      </c>
      <c r="E45" s="37">
        <v>42</v>
      </c>
      <c r="F45" s="37"/>
      <c r="G45" s="37">
        <v>42.09</v>
      </c>
      <c r="H45" s="37">
        <v>42.01</v>
      </c>
      <c r="I45" s="111"/>
      <c r="J45" s="115"/>
      <c r="K45" s="112"/>
      <c r="L45" s="1"/>
    </row>
    <row r="46" spans="2:12" x14ac:dyDescent="0.3">
      <c r="B46" s="1">
        <v>28</v>
      </c>
      <c r="C46" s="36">
        <v>41.95</v>
      </c>
      <c r="D46" s="37">
        <v>42.22</v>
      </c>
      <c r="E46" s="37">
        <v>42.09</v>
      </c>
      <c r="F46" s="37"/>
      <c r="G46" s="37">
        <v>42.16</v>
      </c>
      <c r="H46" s="37">
        <v>41.96</v>
      </c>
      <c r="I46" s="111"/>
      <c r="J46" s="115"/>
      <c r="K46" s="112"/>
      <c r="L46" s="1"/>
    </row>
    <row r="47" spans="2:12" x14ac:dyDescent="0.3">
      <c r="B47" s="1">
        <v>29</v>
      </c>
      <c r="C47" s="36">
        <v>42.11</v>
      </c>
      <c r="D47" s="37">
        <v>42.22</v>
      </c>
      <c r="E47" s="37">
        <v>42.06</v>
      </c>
      <c r="F47" s="37"/>
      <c r="G47" s="37">
        <v>42.11</v>
      </c>
      <c r="H47" s="37">
        <v>41.92</v>
      </c>
      <c r="I47" s="111"/>
      <c r="J47" s="115"/>
      <c r="K47" s="112"/>
      <c r="L47" s="1"/>
    </row>
    <row r="48" spans="2:12" x14ac:dyDescent="0.3">
      <c r="B48" s="1">
        <v>30</v>
      </c>
      <c r="C48" s="36">
        <v>41.99</v>
      </c>
      <c r="D48" s="37">
        <v>42.15</v>
      </c>
      <c r="E48" s="37">
        <v>42.01</v>
      </c>
      <c r="F48" s="37"/>
      <c r="G48" s="37">
        <v>42.04</v>
      </c>
      <c r="H48" s="37"/>
      <c r="I48" s="111"/>
      <c r="J48" s="115"/>
      <c r="K48" s="112"/>
      <c r="L48" s="1"/>
    </row>
    <row r="49" spans="2:12" x14ac:dyDescent="0.3">
      <c r="B49" s="1">
        <v>31</v>
      </c>
      <c r="C49" s="36">
        <v>41.91</v>
      </c>
      <c r="D49" s="37">
        <v>42.18</v>
      </c>
      <c r="E49" s="37">
        <v>42.15</v>
      </c>
      <c r="F49" s="37"/>
      <c r="G49" s="37">
        <v>42.02</v>
      </c>
      <c r="H49" s="37"/>
      <c r="I49" s="111"/>
      <c r="J49" s="115"/>
      <c r="K49" s="112"/>
      <c r="L49" s="1"/>
    </row>
    <row r="50" spans="2:12" x14ac:dyDescent="0.3">
      <c r="B50" s="1">
        <v>32</v>
      </c>
      <c r="C50" s="36">
        <v>42.48</v>
      </c>
      <c r="D50" s="37">
        <v>42.37</v>
      </c>
      <c r="E50" s="37">
        <v>42.26</v>
      </c>
      <c r="F50" s="37"/>
      <c r="G50" s="37">
        <v>42.46</v>
      </c>
      <c r="H50" s="37"/>
      <c r="I50" s="111"/>
      <c r="J50" s="115"/>
      <c r="K50" s="112"/>
      <c r="L50" s="1"/>
    </row>
    <row r="51" spans="2:12" x14ac:dyDescent="0.3">
      <c r="B51" s="1">
        <v>33</v>
      </c>
      <c r="C51" s="36">
        <v>42.11</v>
      </c>
      <c r="D51" s="37">
        <v>42.3</v>
      </c>
      <c r="E51" s="37">
        <v>43.56</v>
      </c>
      <c r="F51" s="37"/>
      <c r="G51" s="37">
        <v>42.24</v>
      </c>
      <c r="H51" s="37"/>
      <c r="I51" s="111"/>
      <c r="J51" s="115"/>
      <c r="K51" s="112"/>
      <c r="L51" s="1"/>
    </row>
    <row r="52" spans="2:12" x14ac:dyDescent="0.3">
      <c r="B52" s="1">
        <v>34</v>
      </c>
      <c r="C52" s="36">
        <v>42.16</v>
      </c>
      <c r="D52" s="37">
        <v>42.23</v>
      </c>
      <c r="E52" s="37">
        <v>41.96</v>
      </c>
      <c r="F52" s="37"/>
      <c r="G52" s="37">
        <v>42.15</v>
      </c>
      <c r="H52" s="37"/>
      <c r="I52" s="111"/>
      <c r="J52" s="115"/>
      <c r="K52" s="112"/>
      <c r="L52" s="1"/>
    </row>
    <row r="53" spans="2:12" x14ac:dyDescent="0.3">
      <c r="B53" s="1">
        <v>35</v>
      </c>
      <c r="C53" s="36">
        <v>42.15</v>
      </c>
      <c r="D53" s="37">
        <v>42.16</v>
      </c>
      <c r="E53" s="37">
        <v>45.4</v>
      </c>
      <c r="F53" s="37"/>
      <c r="G53" s="37">
        <v>43.33</v>
      </c>
      <c r="H53" s="37"/>
      <c r="I53" s="111"/>
      <c r="J53" s="115"/>
      <c r="K53" s="112"/>
      <c r="L53" s="1"/>
    </row>
    <row r="54" spans="2:12" x14ac:dyDescent="0.3">
      <c r="B54" s="1">
        <v>36</v>
      </c>
      <c r="C54" s="36">
        <v>42.18</v>
      </c>
      <c r="D54" s="37">
        <v>42.16</v>
      </c>
      <c r="E54" s="37">
        <v>42.17</v>
      </c>
      <c r="F54" s="37"/>
      <c r="G54" s="37">
        <v>42.42</v>
      </c>
      <c r="H54" s="37"/>
      <c r="I54" s="111"/>
      <c r="J54" s="115"/>
      <c r="K54" s="112"/>
      <c r="L54" s="1"/>
    </row>
    <row r="55" spans="2:12" x14ac:dyDescent="0.3">
      <c r="B55" s="1">
        <v>37</v>
      </c>
      <c r="C55" s="36">
        <v>42.12</v>
      </c>
      <c r="D55" s="37">
        <v>42.43</v>
      </c>
      <c r="E55" s="37">
        <v>42.02</v>
      </c>
      <c r="F55" s="37"/>
      <c r="G55" s="37">
        <v>42.18</v>
      </c>
      <c r="H55" s="37"/>
      <c r="I55" s="111"/>
      <c r="J55" s="115"/>
      <c r="K55" s="112"/>
      <c r="L55" s="1"/>
    </row>
    <row r="56" spans="2:12" x14ac:dyDescent="0.3">
      <c r="B56" s="1">
        <v>38</v>
      </c>
      <c r="C56" s="36">
        <v>42.17</v>
      </c>
      <c r="D56" s="37">
        <v>42.24</v>
      </c>
      <c r="E56" s="37">
        <v>42.02</v>
      </c>
      <c r="F56" s="37"/>
      <c r="G56" s="37">
        <v>42.17</v>
      </c>
      <c r="H56" s="37"/>
      <c r="I56" s="111"/>
      <c r="J56" s="115"/>
      <c r="K56" s="112"/>
      <c r="L56" s="1"/>
    </row>
    <row r="57" spans="2:12" x14ac:dyDescent="0.3">
      <c r="B57" s="1">
        <v>39</v>
      </c>
      <c r="C57" s="36">
        <v>42.21</v>
      </c>
      <c r="D57" s="37">
        <v>42.43</v>
      </c>
      <c r="E57" s="37">
        <v>41.95</v>
      </c>
      <c r="F57" s="37"/>
      <c r="G57" s="37">
        <v>42.07</v>
      </c>
      <c r="H57" s="37"/>
      <c r="I57" s="111"/>
      <c r="J57" s="115"/>
      <c r="K57" s="112"/>
      <c r="L57" s="1"/>
    </row>
    <row r="58" spans="2:12" x14ac:dyDescent="0.3">
      <c r="B58" s="1">
        <v>40</v>
      </c>
      <c r="C58" s="36">
        <v>42.11</v>
      </c>
      <c r="D58" s="37">
        <v>42.18</v>
      </c>
      <c r="E58" s="37">
        <v>41.95</v>
      </c>
      <c r="F58" s="37"/>
      <c r="G58" s="37">
        <v>42.24</v>
      </c>
      <c r="H58" s="37"/>
      <c r="I58" s="111"/>
      <c r="J58" s="115"/>
      <c r="K58" s="112"/>
      <c r="L58" s="1"/>
    </row>
    <row r="59" spans="2:12" x14ac:dyDescent="0.3">
      <c r="B59" s="1">
        <v>41</v>
      </c>
      <c r="C59" s="36">
        <v>42.36</v>
      </c>
      <c r="D59" s="37">
        <v>42.38</v>
      </c>
      <c r="E59" s="37">
        <v>42.07</v>
      </c>
      <c r="F59" s="37"/>
      <c r="G59" s="37">
        <v>41.99</v>
      </c>
      <c r="H59" s="37"/>
      <c r="I59" s="111"/>
      <c r="J59" s="115"/>
      <c r="K59" s="112"/>
      <c r="L59" s="1"/>
    </row>
    <row r="60" spans="2:12" x14ac:dyDescent="0.3">
      <c r="B60" s="1">
        <v>42</v>
      </c>
      <c r="C60" s="36">
        <v>42.41</v>
      </c>
      <c r="D60" s="37">
        <v>42.32</v>
      </c>
      <c r="E60" s="37"/>
      <c r="F60" s="37"/>
      <c r="G60" s="37">
        <v>41.92</v>
      </c>
      <c r="H60" s="37"/>
      <c r="I60" s="111"/>
      <c r="J60" s="115"/>
      <c r="K60" s="112"/>
      <c r="L60" s="1"/>
    </row>
    <row r="61" spans="2:12" x14ac:dyDescent="0.3">
      <c r="B61" s="1">
        <v>43</v>
      </c>
      <c r="C61" s="36"/>
      <c r="D61" s="37">
        <v>42.17</v>
      </c>
      <c r="E61" s="37"/>
      <c r="F61" s="37"/>
      <c r="G61" s="37">
        <v>41.97</v>
      </c>
      <c r="H61" s="37"/>
      <c r="I61" s="111"/>
      <c r="J61" s="115"/>
      <c r="K61" s="112"/>
      <c r="L61" s="1"/>
    </row>
    <row r="62" spans="2:12" x14ac:dyDescent="0.3">
      <c r="B62" s="1">
        <v>44</v>
      </c>
      <c r="C62" s="36"/>
      <c r="D62" s="37">
        <v>42.27</v>
      </c>
      <c r="E62" s="37"/>
      <c r="F62" s="37"/>
      <c r="G62" s="37">
        <v>41.99</v>
      </c>
      <c r="H62" s="37"/>
      <c r="I62" s="111"/>
      <c r="J62" s="115"/>
      <c r="K62" s="112"/>
      <c r="L62" s="1"/>
    </row>
    <row r="63" spans="2:12" x14ac:dyDescent="0.3">
      <c r="B63" s="1">
        <v>45</v>
      </c>
      <c r="C63" s="36"/>
      <c r="D63" s="37">
        <v>42.33</v>
      </c>
      <c r="E63" s="37"/>
      <c r="F63" s="37"/>
      <c r="G63" s="37">
        <v>41.98</v>
      </c>
      <c r="H63" s="37"/>
      <c r="I63" s="111"/>
      <c r="J63" s="115"/>
      <c r="K63" s="112"/>
      <c r="L63" s="1"/>
    </row>
    <row r="64" spans="2:12" x14ac:dyDescent="0.3">
      <c r="B64" s="1">
        <v>46</v>
      </c>
      <c r="C64" s="36"/>
      <c r="D64" s="37">
        <v>42.12</v>
      </c>
      <c r="E64" s="37"/>
      <c r="F64" s="37"/>
      <c r="G64" s="37">
        <v>42.35</v>
      </c>
      <c r="H64" s="37"/>
      <c r="I64" s="111"/>
      <c r="J64" s="115"/>
      <c r="K64" s="112"/>
      <c r="L64" s="1"/>
    </row>
    <row r="65" spans="1:16" x14ac:dyDescent="0.3">
      <c r="B65" s="1">
        <v>47</v>
      </c>
      <c r="C65" s="36"/>
      <c r="D65" s="37">
        <v>42.31</v>
      </c>
      <c r="E65" s="37"/>
      <c r="F65" s="37"/>
      <c r="G65" s="37">
        <v>42.09</v>
      </c>
      <c r="H65" s="37"/>
      <c r="I65" s="111"/>
      <c r="J65" s="115"/>
      <c r="K65" s="112"/>
      <c r="L65" s="1"/>
    </row>
    <row r="66" spans="1:16" x14ac:dyDescent="0.3">
      <c r="B66" s="1">
        <v>48</v>
      </c>
      <c r="C66" s="36"/>
      <c r="D66" s="37">
        <v>42.16</v>
      </c>
      <c r="E66" s="37"/>
      <c r="F66" s="37"/>
      <c r="G66" s="37">
        <v>42.55</v>
      </c>
      <c r="H66" s="37"/>
      <c r="I66" s="111"/>
      <c r="J66" s="115"/>
      <c r="K66" s="112"/>
      <c r="L66" s="1"/>
    </row>
    <row r="67" spans="1:16" x14ac:dyDescent="0.3">
      <c r="B67" s="1">
        <v>49</v>
      </c>
      <c r="C67" s="36"/>
      <c r="D67" s="37">
        <v>42.47</v>
      </c>
      <c r="E67" s="37"/>
      <c r="F67" s="37"/>
      <c r="G67" s="37"/>
      <c r="H67" s="37"/>
      <c r="I67" s="111"/>
      <c r="J67" s="115"/>
      <c r="K67" s="112"/>
      <c r="L67" s="1"/>
    </row>
    <row r="68" spans="1:16" x14ac:dyDescent="0.3">
      <c r="B68" s="1">
        <v>50</v>
      </c>
      <c r="C68" s="36"/>
      <c r="D68" s="37">
        <v>42.3</v>
      </c>
      <c r="E68" s="37"/>
      <c r="F68" s="37"/>
      <c r="G68" s="37"/>
      <c r="H68" s="37"/>
      <c r="I68" s="111"/>
      <c r="J68" s="115"/>
      <c r="K68" s="112"/>
      <c r="L68" s="1"/>
    </row>
    <row r="69" spans="1:16" x14ac:dyDescent="0.3">
      <c r="B69" s="1">
        <v>51</v>
      </c>
      <c r="C69" s="36"/>
      <c r="D69" s="37">
        <v>42.06</v>
      </c>
      <c r="E69" s="37"/>
      <c r="F69" s="37"/>
      <c r="G69" s="37"/>
      <c r="H69" s="37"/>
      <c r="I69" s="111"/>
      <c r="J69" s="115"/>
      <c r="K69" s="112"/>
      <c r="L69" s="1"/>
    </row>
    <row r="70" spans="1:16" x14ac:dyDescent="0.3">
      <c r="B70" s="1">
        <v>52</v>
      </c>
      <c r="C70" s="36"/>
      <c r="D70" s="37">
        <v>42.19</v>
      </c>
      <c r="E70" s="37"/>
      <c r="F70" s="37"/>
      <c r="G70" s="37"/>
      <c r="H70" s="37"/>
      <c r="I70" s="111"/>
      <c r="J70" s="115"/>
      <c r="K70" s="112"/>
      <c r="L70" s="1"/>
    </row>
    <row r="71" spans="1:16" x14ac:dyDescent="0.3">
      <c r="B71" s="1">
        <v>53</v>
      </c>
      <c r="C71" s="36"/>
      <c r="D71" s="37">
        <v>42.54</v>
      </c>
      <c r="E71" s="37"/>
      <c r="F71" s="37"/>
      <c r="G71" s="37"/>
      <c r="H71" s="37"/>
      <c r="I71" s="111"/>
      <c r="J71" s="115"/>
      <c r="K71" s="112"/>
      <c r="L71" s="1"/>
    </row>
    <row r="72" spans="1:16" x14ac:dyDescent="0.3">
      <c r="B72" s="1">
        <v>54</v>
      </c>
      <c r="C72" s="36"/>
      <c r="D72" s="37">
        <v>42.13</v>
      </c>
      <c r="E72" s="37"/>
      <c r="F72" s="37"/>
      <c r="G72" s="37"/>
      <c r="H72" s="37"/>
      <c r="I72" s="111"/>
      <c r="J72" s="115"/>
      <c r="K72" s="112"/>
      <c r="L72" s="1"/>
    </row>
    <row r="73" spans="1:16" x14ac:dyDescent="0.3">
      <c r="B73" s="1">
        <v>55</v>
      </c>
      <c r="C73" s="36"/>
      <c r="D73" s="37">
        <v>42.35</v>
      </c>
      <c r="E73" s="37"/>
      <c r="F73" s="37"/>
      <c r="G73" s="37"/>
      <c r="H73" s="37"/>
      <c r="I73" s="111"/>
      <c r="J73" s="115"/>
      <c r="K73" s="112"/>
      <c r="L73" s="1"/>
    </row>
    <row r="74" spans="1:16" x14ac:dyDescent="0.3">
      <c r="B74" s="1">
        <v>56</v>
      </c>
      <c r="C74" s="36"/>
      <c r="D74" s="37">
        <v>42.34</v>
      </c>
      <c r="E74" s="37"/>
      <c r="F74" s="37"/>
      <c r="G74" s="37"/>
      <c r="H74" s="37"/>
      <c r="I74" s="111"/>
      <c r="J74" s="115"/>
      <c r="K74" s="112"/>
      <c r="L74" s="1"/>
    </row>
    <row r="75" spans="1:16" x14ac:dyDescent="0.3">
      <c r="B75" s="1">
        <v>57</v>
      </c>
      <c r="C75" s="55"/>
      <c r="D75" s="37">
        <v>42.23</v>
      </c>
      <c r="E75" s="37"/>
      <c r="F75" s="37"/>
      <c r="G75" s="37"/>
      <c r="H75" s="37"/>
      <c r="I75" s="112"/>
      <c r="J75" s="116"/>
      <c r="K75" s="112"/>
      <c r="L75" s="1"/>
    </row>
    <row r="76" spans="1:16" x14ac:dyDescent="0.3">
      <c r="B76" s="1">
        <v>58</v>
      </c>
      <c r="C76" s="117"/>
      <c r="D76" s="111">
        <v>42.23</v>
      </c>
      <c r="E76" s="111"/>
      <c r="F76" s="111"/>
      <c r="G76" s="111"/>
      <c r="H76" s="111"/>
      <c r="I76" s="112"/>
      <c r="J76" s="116"/>
      <c r="K76" s="112"/>
      <c r="L76" s="1"/>
    </row>
    <row r="77" spans="1:16" x14ac:dyDescent="0.3">
      <c r="B77" s="1">
        <v>59</v>
      </c>
      <c r="C77" s="117"/>
      <c r="D77" s="111">
        <v>42.54</v>
      </c>
      <c r="E77" s="111"/>
      <c r="F77" s="111"/>
      <c r="G77" s="111"/>
      <c r="H77" s="111"/>
      <c r="I77" s="111"/>
      <c r="J77" s="115"/>
      <c r="K77" s="111"/>
    </row>
    <row r="78" spans="1:16" x14ac:dyDescent="0.3">
      <c r="B78" s="1">
        <v>60</v>
      </c>
      <c r="C78" s="117"/>
      <c r="D78" s="111">
        <v>42.35</v>
      </c>
      <c r="E78" s="111"/>
      <c r="F78" s="111"/>
      <c r="G78" s="111"/>
      <c r="H78" s="111"/>
      <c r="I78" s="111"/>
      <c r="J78" s="115"/>
      <c r="K78" s="111"/>
    </row>
    <row r="79" spans="1:16" s="2" customFormat="1" x14ac:dyDescent="0.3">
      <c r="A79" s="1"/>
      <c r="B79" s="1">
        <v>61</v>
      </c>
      <c r="C79" s="117"/>
      <c r="D79" s="111"/>
      <c r="E79" s="111"/>
      <c r="F79" s="111"/>
      <c r="G79" s="111"/>
      <c r="H79" s="111"/>
      <c r="I79" s="111"/>
      <c r="J79" s="115"/>
      <c r="K79" s="111"/>
      <c r="M79" s="1"/>
      <c r="N79" s="1"/>
      <c r="O79" s="1"/>
      <c r="P79" s="1"/>
    </row>
    <row r="80" spans="1:16" s="2" customFormat="1" x14ac:dyDescent="0.3">
      <c r="A80" s="1"/>
      <c r="B80" s="1">
        <v>62</v>
      </c>
      <c r="C80" s="117"/>
      <c r="D80" s="111"/>
      <c r="E80" s="111"/>
      <c r="F80" s="111"/>
      <c r="G80" s="111"/>
      <c r="H80" s="111"/>
      <c r="I80" s="111"/>
      <c r="J80" s="115"/>
      <c r="K80" s="111"/>
      <c r="M80" s="1"/>
      <c r="N80" s="1"/>
      <c r="O80" s="1"/>
      <c r="P80" s="1"/>
    </row>
    <row r="81" spans="1:16" s="2" customFormat="1" ht="15" thickBot="1" x14ac:dyDescent="0.35">
      <c r="A81" s="1"/>
      <c r="B81" s="1">
        <v>63</v>
      </c>
      <c r="C81" s="118"/>
      <c r="D81" s="119"/>
      <c r="E81" s="119"/>
      <c r="F81" s="119"/>
      <c r="G81" s="119"/>
      <c r="H81" s="119"/>
      <c r="I81" s="119"/>
      <c r="J81" s="120"/>
      <c r="K81" s="111"/>
      <c r="M81" s="1"/>
      <c r="N81" s="1"/>
      <c r="O81" s="1"/>
      <c r="P81" s="1"/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P81"/>
  <sheetViews>
    <sheetView topLeftCell="A10" zoomScale="90" zoomScaleNormal="90" workbookViewId="0">
      <selection activeCell="H14" sqref="H14"/>
    </sheetView>
  </sheetViews>
  <sheetFormatPr defaultColWidth="8.88671875" defaultRowHeight="14.4" x14ac:dyDescent="0.3"/>
  <cols>
    <col min="1" max="1" width="8.6640625" style="1" customWidth="1"/>
    <col min="2" max="2" width="22.6640625" style="1" customWidth="1"/>
    <col min="3" max="3" width="9.44140625" style="1" customWidth="1"/>
    <col min="4" max="6" width="9.44140625" style="2" customWidth="1"/>
    <col min="7" max="7" width="11.33203125" style="2" customWidth="1"/>
    <col min="8" max="8" width="12.88671875" style="2" customWidth="1"/>
    <col min="9" max="9" width="13" style="2" customWidth="1"/>
    <col min="10" max="10" width="12.6640625" style="2" customWidth="1"/>
    <col min="11" max="11" width="12" style="2" customWidth="1"/>
    <col min="12" max="12" width="15.88671875" style="2" customWidth="1"/>
    <col min="13" max="13" width="11.44140625" style="1" customWidth="1"/>
    <col min="14" max="14" width="10.5546875" style="1" customWidth="1"/>
    <col min="15" max="16384" width="8.88671875" style="1"/>
  </cols>
  <sheetData>
    <row r="2" spans="1:16" ht="18" x14ac:dyDescent="0.35">
      <c r="A2" s="353" t="s">
        <v>136</v>
      </c>
      <c r="B2" s="353"/>
      <c r="C2" s="353"/>
      <c r="D2" s="353"/>
      <c r="E2" s="353"/>
      <c r="F2" s="353"/>
      <c r="G2" s="353"/>
      <c r="H2" s="353"/>
      <c r="I2" s="353"/>
      <c r="J2" s="353"/>
      <c r="K2" s="353"/>
      <c r="L2" s="353"/>
    </row>
    <row r="3" spans="1:16" ht="7.5" customHeight="1" thickBot="1" x14ac:dyDescent="0.35"/>
    <row r="4" spans="1:16" ht="18" thickBot="1" x14ac:dyDescent="0.4">
      <c r="A4" s="354" t="s">
        <v>95</v>
      </c>
      <c r="B4" s="355"/>
      <c r="C4" s="355"/>
      <c r="D4" s="355"/>
      <c r="E4" s="355"/>
      <c r="F4" s="355"/>
      <c r="G4" s="355"/>
      <c r="H4" s="355"/>
      <c r="I4" s="355"/>
      <c r="J4" s="355"/>
      <c r="K4" s="355"/>
      <c r="L4" s="355"/>
      <c r="M4" s="355"/>
      <c r="N4" s="356"/>
    </row>
    <row r="5" spans="1:16" ht="7.5" customHeight="1" thickBot="1" x14ac:dyDescent="0.35"/>
    <row r="6" spans="1:16" s="2" customFormat="1" ht="20.25" customHeight="1" x14ac:dyDescent="0.3">
      <c r="A6" s="357" t="s">
        <v>23</v>
      </c>
      <c r="B6" s="359" t="s">
        <v>13</v>
      </c>
      <c r="C6" s="361" t="s">
        <v>18</v>
      </c>
      <c r="D6" s="363" t="s">
        <v>24</v>
      </c>
      <c r="E6" s="365" t="s">
        <v>25</v>
      </c>
      <c r="F6" s="367" t="s">
        <v>26</v>
      </c>
      <c r="G6" s="368"/>
      <c r="H6" s="368"/>
      <c r="I6" s="369"/>
      <c r="J6" s="370" t="s">
        <v>27</v>
      </c>
      <c r="K6" s="372" t="s">
        <v>28</v>
      </c>
      <c r="L6" s="373"/>
      <c r="M6" s="77"/>
      <c r="N6" s="78"/>
    </row>
    <row r="7" spans="1:16" s="2" customFormat="1" ht="27.75" customHeight="1" thickBot="1" x14ac:dyDescent="0.35">
      <c r="A7" s="358"/>
      <c r="B7" s="360"/>
      <c r="C7" s="362"/>
      <c r="D7" s="364"/>
      <c r="E7" s="366"/>
      <c r="F7" s="91" t="s">
        <v>29</v>
      </c>
      <c r="G7" s="79" t="s">
        <v>30</v>
      </c>
      <c r="H7" s="79" t="s">
        <v>31</v>
      </c>
      <c r="I7" s="92" t="s">
        <v>32</v>
      </c>
      <c r="J7" s="371"/>
      <c r="K7" s="102" t="s">
        <v>33</v>
      </c>
      <c r="L7" s="103" t="s">
        <v>34</v>
      </c>
      <c r="M7" s="101" t="s">
        <v>35</v>
      </c>
      <c r="N7" s="80" t="s">
        <v>36</v>
      </c>
    </row>
    <row r="8" spans="1:16" s="3" customFormat="1" ht="30" customHeight="1" x14ac:dyDescent="0.3">
      <c r="A8" s="81">
        <v>1</v>
      </c>
      <c r="B8" s="127" t="s">
        <v>97</v>
      </c>
      <c r="C8" s="84" t="s">
        <v>144</v>
      </c>
      <c r="D8" s="121">
        <f>COUNTA(C19:C83)</f>
        <v>39</v>
      </c>
      <c r="E8" s="89">
        <f>COUNTA(C19:C83)</f>
        <v>39</v>
      </c>
      <c r="F8" s="130">
        <f>MIN(C19:C82)</f>
        <v>42.07</v>
      </c>
      <c r="G8" s="124">
        <f>AVERAGE(C19:C85)</f>
        <v>42.358974358974365</v>
      </c>
      <c r="H8" s="70">
        <v>14</v>
      </c>
      <c r="I8" s="93">
        <f t="shared" ref="I8:I13" si="0">G8-F8</f>
        <v>0.28897435897436452</v>
      </c>
      <c r="J8" s="98">
        <v>1.9155092592592592E-2</v>
      </c>
      <c r="K8" s="104">
        <f>J8</f>
        <v>1.9155092592592592E-2</v>
      </c>
      <c r="L8" s="105">
        <f>K8</f>
        <v>1.9155092592592592E-2</v>
      </c>
      <c r="M8" s="380" t="s">
        <v>183</v>
      </c>
      <c r="N8" s="71"/>
      <c r="O8" s="69"/>
      <c r="P8" s="19"/>
    </row>
    <row r="9" spans="1:16" s="3" customFormat="1" ht="30" customHeight="1" x14ac:dyDescent="0.3">
      <c r="A9" s="82">
        <v>2</v>
      </c>
      <c r="B9" s="88" t="s">
        <v>96</v>
      </c>
      <c r="C9" s="85" t="s">
        <v>145</v>
      </c>
      <c r="D9" s="20">
        <f>COUNTA(D19:D83)+D8+1</f>
        <v>59</v>
      </c>
      <c r="E9" s="90">
        <f>COUNTA(D19:D83)+1</f>
        <v>20</v>
      </c>
      <c r="F9" s="131">
        <f>MIN(D19:D82)</f>
        <v>42.04</v>
      </c>
      <c r="G9" s="54">
        <f>AVERAGE(D19:D84)</f>
        <v>42.269473684210531</v>
      </c>
      <c r="H9" s="18">
        <v>5</v>
      </c>
      <c r="I9" s="94">
        <f t="shared" si="0"/>
        <v>0.22947368421053227</v>
      </c>
      <c r="J9" s="99">
        <v>3.0035740740740738E-2</v>
      </c>
      <c r="K9" s="106">
        <f>J9-J8</f>
        <v>1.0880648148148146E-2</v>
      </c>
      <c r="L9" s="107">
        <f>K9</f>
        <v>1.0880648148148146E-2</v>
      </c>
      <c r="M9" s="381" t="s">
        <v>184</v>
      </c>
      <c r="N9" s="72"/>
      <c r="O9" s="51"/>
      <c r="P9" s="19"/>
    </row>
    <row r="10" spans="1:16" s="3" customFormat="1" ht="30" customHeight="1" x14ac:dyDescent="0.3">
      <c r="A10" s="82">
        <v>3</v>
      </c>
      <c r="B10" s="88" t="s">
        <v>96</v>
      </c>
      <c r="C10" s="85" t="s">
        <v>146</v>
      </c>
      <c r="D10" s="20">
        <f>COUNTA(E19:E83)+D9+1</f>
        <v>116</v>
      </c>
      <c r="E10" s="90">
        <f>COUNTA(E19:E83)+1</f>
        <v>57</v>
      </c>
      <c r="F10" s="123">
        <f>MIN(E19:E84)</f>
        <v>41.87</v>
      </c>
      <c r="G10" s="53">
        <f>AVERAGE(E19:E85)</f>
        <v>42.180000000000014</v>
      </c>
      <c r="H10" s="18">
        <v>4</v>
      </c>
      <c r="I10" s="94">
        <f t="shared" si="0"/>
        <v>0.31000000000001648</v>
      </c>
      <c r="J10" s="99">
        <v>5.8969907407407408E-2</v>
      </c>
      <c r="K10" s="106">
        <f>J10-J9</f>
        <v>2.8934166666666671E-2</v>
      </c>
      <c r="L10" s="107">
        <f>K10+L9</f>
        <v>3.9814814814814817E-2</v>
      </c>
      <c r="M10" s="381" t="s">
        <v>185</v>
      </c>
      <c r="N10" s="73" t="s">
        <v>151</v>
      </c>
      <c r="O10" s="61" t="s">
        <v>227</v>
      </c>
      <c r="P10" s="19"/>
    </row>
    <row r="11" spans="1:16" s="3" customFormat="1" ht="30" customHeight="1" thickBot="1" x14ac:dyDescent="0.35">
      <c r="A11" s="82">
        <v>4</v>
      </c>
      <c r="B11" s="88" t="s">
        <v>97</v>
      </c>
      <c r="C11" s="85" t="s">
        <v>147</v>
      </c>
      <c r="D11" s="20">
        <f>COUNTA(F19:F83)+D10+1</f>
        <v>153</v>
      </c>
      <c r="E11" s="90">
        <f>COUNTA(F19:F83)+1</f>
        <v>37</v>
      </c>
      <c r="F11" s="375">
        <f>MIN(F19:F84)</f>
        <v>42.03</v>
      </c>
      <c r="G11" s="53">
        <f>AVERAGE(F19:F84)</f>
        <v>42.29583333333332</v>
      </c>
      <c r="H11" s="18">
        <v>3</v>
      </c>
      <c r="I11" s="94">
        <f t="shared" si="0"/>
        <v>0.26583333333331893</v>
      </c>
      <c r="J11" s="99">
        <v>7.8252314814814816E-2</v>
      </c>
      <c r="K11" s="106">
        <f>J11-J10</f>
        <v>1.9282407407407408E-2</v>
      </c>
      <c r="L11" s="107">
        <f>K11+L8</f>
        <v>3.8437499999999999E-2</v>
      </c>
      <c r="M11" s="381" t="s">
        <v>186</v>
      </c>
      <c r="N11" s="72"/>
      <c r="O11" s="51"/>
      <c r="P11" s="19"/>
    </row>
    <row r="12" spans="1:16" s="3" customFormat="1" ht="30" customHeight="1" thickBot="1" x14ac:dyDescent="0.35">
      <c r="A12" s="82">
        <v>5</v>
      </c>
      <c r="B12" s="129" t="s">
        <v>96</v>
      </c>
      <c r="C12" s="86" t="s">
        <v>148</v>
      </c>
      <c r="D12" s="20">
        <f>COUNTA(G19:G83)+D11+1</f>
        <v>209</v>
      </c>
      <c r="E12" s="90">
        <f>COUNTA(G19:G83)+1</f>
        <v>56</v>
      </c>
      <c r="F12" s="376">
        <f>MIN(G19:G84)</f>
        <v>41.84</v>
      </c>
      <c r="G12" s="53">
        <f>AVERAGE(G19:G884)</f>
        <v>42.069454545454541</v>
      </c>
      <c r="H12" s="18">
        <v>10</v>
      </c>
      <c r="I12" s="94">
        <f t="shared" si="0"/>
        <v>0.22945454545453714</v>
      </c>
      <c r="J12" s="99">
        <v>0.10660879629629628</v>
      </c>
      <c r="K12" s="106">
        <f>J12-J11</f>
        <v>2.8356481481481469E-2</v>
      </c>
      <c r="L12" s="108">
        <f>K12+L10</f>
        <v>6.8171296296296285E-2</v>
      </c>
      <c r="M12" s="381" t="s">
        <v>187</v>
      </c>
      <c r="N12" s="72"/>
      <c r="O12" s="52"/>
    </row>
    <row r="13" spans="1:16" s="3" customFormat="1" ht="30" customHeight="1" thickBot="1" x14ac:dyDescent="0.35">
      <c r="A13" s="83" t="s">
        <v>37</v>
      </c>
      <c r="B13" s="128" t="s">
        <v>97</v>
      </c>
      <c r="C13" s="87" t="s">
        <v>144</v>
      </c>
      <c r="D13" s="122">
        <f>COUNTA(H19:H83)+D12+1</f>
        <v>244</v>
      </c>
      <c r="E13" s="132">
        <f>COUNTA(H19:H83)+1</f>
        <v>35</v>
      </c>
      <c r="F13" s="377">
        <f>MIN(H19:H84)</f>
        <v>41.98</v>
      </c>
      <c r="G13" s="374">
        <f>AVERAGE(H19:H84)</f>
        <v>42.173823529411763</v>
      </c>
      <c r="H13" s="75">
        <v>11</v>
      </c>
      <c r="I13" s="97">
        <f t="shared" si="0"/>
        <v>0.19382352941176606</v>
      </c>
      <c r="J13" s="100" t="str">
        <f>'Общие результаты'!G6</f>
        <v>3:00:06</v>
      </c>
      <c r="K13" s="109">
        <f>J13-J12</f>
        <v>1.8460648148148143E-2</v>
      </c>
      <c r="L13" s="110">
        <f>K13+L11</f>
        <v>5.6898148148148142E-2</v>
      </c>
      <c r="M13" s="382"/>
      <c r="N13" s="76"/>
      <c r="O13" s="52"/>
    </row>
    <row r="14" spans="1:16" s="3" customFormat="1" ht="30" customHeight="1" x14ac:dyDescent="0.3">
      <c r="A14" s="56"/>
      <c r="B14" s="57"/>
      <c r="C14" s="58"/>
      <c r="D14" s="58"/>
      <c r="E14" s="58"/>
      <c r="F14" s="40">
        <f>AVERAGE(F8,F11,F13)</f>
        <v>42.026666666666664</v>
      </c>
      <c r="G14" s="42">
        <f>AVERAGE(G8,G11,G13)</f>
        <v>42.276210407239816</v>
      </c>
      <c r="H14" s="59" t="s">
        <v>149</v>
      </c>
      <c r="I14" s="43">
        <f>AVERAGE(I8,I11,I13)</f>
        <v>0.24954374057314985</v>
      </c>
      <c r="J14" s="58"/>
      <c r="K14" s="58"/>
      <c r="L14" s="58"/>
      <c r="M14" s="21"/>
      <c r="N14" s="21"/>
    </row>
    <row r="15" spans="1:16" ht="27.75" customHeight="1" x14ac:dyDescent="0.3">
      <c r="A15" s="22"/>
      <c r="B15" s="22"/>
      <c r="C15" s="22"/>
      <c r="D15" s="23"/>
      <c r="E15" s="24"/>
      <c r="F15" s="25">
        <f>AVERAGE(F9,F10,F12)</f>
        <v>41.916666666666664</v>
      </c>
      <c r="G15" s="26">
        <f>AVERAGE(G9,G10,G12)</f>
        <v>42.172976076555024</v>
      </c>
      <c r="H15" s="60" t="s">
        <v>96</v>
      </c>
      <c r="I15" s="27">
        <f>AVERAGE(I9,I10,I12)</f>
        <v>0.25630940988836198</v>
      </c>
      <c r="J15" s="24"/>
      <c r="K15" s="24" t="s">
        <v>22</v>
      </c>
      <c r="L15" s="24"/>
      <c r="M15" s="21"/>
      <c r="N15" s="21"/>
    </row>
    <row r="16" spans="1:16" ht="30" customHeight="1" thickBot="1" x14ac:dyDescent="0.35">
      <c r="A16" s="28"/>
      <c r="B16" s="28"/>
      <c r="C16" s="28"/>
      <c r="D16" s="24"/>
      <c r="E16" s="24"/>
      <c r="F16" s="29">
        <f>AVERAGE(F8:F13)</f>
        <v>41.971666666666664</v>
      </c>
      <c r="G16" s="30">
        <f>AVERAGE(C19:H90)</f>
        <v>42.207447698744772</v>
      </c>
      <c r="H16" s="31"/>
      <c r="I16" s="32">
        <f>AVERAGE(I8:I13)</f>
        <v>0.2529265752307559</v>
      </c>
      <c r="J16" s="24"/>
      <c r="K16" s="24"/>
      <c r="L16" s="24"/>
      <c r="M16" s="28"/>
      <c r="N16" s="28"/>
    </row>
    <row r="18" spans="2:14" ht="15" thickBot="1" x14ac:dyDescent="0.35">
      <c r="C18" s="33" t="str">
        <f>B8</f>
        <v>Петушков Андрей</v>
      </c>
      <c r="D18" s="33" t="str">
        <f>B9</f>
        <v>Наум</v>
      </c>
      <c r="E18" s="17" t="str">
        <f>B10</f>
        <v>Наум</v>
      </c>
      <c r="F18" s="17" t="str">
        <f>B11</f>
        <v>Петушков Андрей</v>
      </c>
      <c r="G18" s="17" t="str">
        <f>B12</f>
        <v>Наум</v>
      </c>
      <c r="H18" s="17" t="str">
        <f>B13</f>
        <v>Петушков Андрей</v>
      </c>
      <c r="I18" s="17"/>
      <c r="J18" s="17"/>
    </row>
    <row r="19" spans="2:14" x14ac:dyDescent="0.3">
      <c r="B19" s="1">
        <v>1</v>
      </c>
      <c r="C19" s="34">
        <v>46.35</v>
      </c>
      <c r="D19" s="35">
        <v>42.43</v>
      </c>
      <c r="E19" s="35">
        <v>42.2</v>
      </c>
      <c r="F19" s="35">
        <v>42.29</v>
      </c>
      <c r="G19" s="35">
        <v>42.23</v>
      </c>
      <c r="H19" s="35">
        <v>42.25</v>
      </c>
      <c r="I19" s="113"/>
      <c r="J19" s="114"/>
      <c r="K19" s="111"/>
      <c r="M19" s="2"/>
      <c r="N19" s="2"/>
    </row>
    <row r="20" spans="2:14" x14ac:dyDescent="0.3">
      <c r="B20" s="1">
        <v>2</v>
      </c>
      <c r="C20" s="36">
        <v>42.52</v>
      </c>
      <c r="D20" s="37">
        <v>42.48</v>
      </c>
      <c r="E20" s="37">
        <v>42.16</v>
      </c>
      <c r="F20" s="37">
        <v>42.42</v>
      </c>
      <c r="G20" s="37">
        <v>42.25</v>
      </c>
      <c r="H20" s="37">
        <v>42.39</v>
      </c>
      <c r="I20" s="111"/>
      <c r="J20" s="115"/>
      <c r="K20" s="111"/>
      <c r="M20" s="3"/>
      <c r="N20" s="3"/>
    </row>
    <row r="21" spans="2:14" x14ac:dyDescent="0.3">
      <c r="B21" s="1">
        <v>3</v>
      </c>
      <c r="C21" s="36">
        <v>42.58</v>
      </c>
      <c r="D21" s="37">
        <v>42.47</v>
      </c>
      <c r="E21" s="37">
        <v>42.16</v>
      </c>
      <c r="F21" s="37">
        <v>42.18</v>
      </c>
      <c r="G21" s="37">
        <v>42.31</v>
      </c>
      <c r="H21" s="37">
        <v>42.46</v>
      </c>
      <c r="I21" s="111"/>
      <c r="J21" s="115"/>
      <c r="K21" s="111"/>
      <c r="M21" s="3"/>
      <c r="N21" s="3"/>
    </row>
    <row r="22" spans="2:14" x14ac:dyDescent="0.3">
      <c r="B22" s="1">
        <v>4</v>
      </c>
      <c r="C22" s="36">
        <v>42.41</v>
      </c>
      <c r="D22" s="37">
        <v>42.78</v>
      </c>
      <c r="E22" s="37">
        <v>42.31</v>
      </c>
      <c r="F22" s="37">
        <v>42.21</v>
      </c>
      <c r="G22" s="37">
        <v>42.09</v>
      </c>
      <c r="H22" s="37">
        <v>42.66</v>
      </c>
      <c r="I22" s="111"/>
      <c r="J22" s="115"/>
      <c r="K22" s="111"/>
      <c r="M22" s="3"/>
      <c r="N22" s="3"/>
    </row>
    <row r="23" spans="2:14" x14ac:dyDescent="0.3">
      <c r="B23" s="1">
        <v>5</v>
      </c>
      <c r="C23" s="36">
        <v>42.18</v>
      </c>
      <c r="D23" s="37">
        <v>42.18</v>
      </c>
      <c r="E23" s="37">
        <v>42.33</v>
      </c>
      <c r="F23" s="37">
        <v>42.4</v>
      </c>
      <c r="G23" s="37">
        <v>42.55</v>
      </c>
      <c r="H23" s="37">
        <v>42.38</v>
      </c>
      <c r="I23" s="111"/>
      <c r="J23" s="115"/>
      <c r="K23" s="111"/>
    </row>
    <row r="24" spans="2:14" x14ac:dyDescent="0.3">
      <c r="B24" s="1">
        <v>6</v>
      </c>
      <c r="C24" s="36">
        <v>42.3</v>
      </c>
      <c r="D24" s="37">
        <v>42.43</v>
      </c>
      <c r="E24" s="37">
        <v>42.23</v>
      </c>
      <c r="F24" s="37">
        <v>42.36</v>
      </c>
      <c r="G24" s="37">
        <v>41.98</v>
      </c>
      <c r="H24" s="37">
        <v>42.26</v>
      </c>
      <c r="I24" s="111"/>
      <c r="J24" s="115"/>
      <c r="K24" s="111"/>
    </row>
    <row r="25" spans="2:14" x14ac:dyDescent="0.3">
      <c r="B25" s="1">
        <v>7</v>
      </c>
      <c r="C25" s="36">
        <v>42.22</v>
      </c>
      <c r="D25" s="37">
        <v>42.09</v>
      </c>
      <c r="E25" s="37">
        <v>42.01</v>
      </c>
      <c r="F25" s="37">
        <v>42.84</v>
      </c>
      <c r="G25" s="37">
        <v>42.14</v>
      </c>
      <c r="H25" s="37">
        <v>42.12</v>
      </c>
      <c r="I25" s="111"/>
      <c r="J25" s="115"/>
      <c r="K25" s="111"/>
    </row>
    <row r="26" spans="2:14" x14ac:dyDescent="0.3">
      <c r="B26" s="1">
        <v>8</v>
      </c>
      <c r="C26" s="36">
        <v>42.22</v>
      </c>
      <c r="D26" s="37">
        <v>42.16</v>
      </c>
      <c r="E26" s="37">
        <v>42.29</v>
      </c>
      <c r="F26" s="37">
        <v>42.25</v>
      </c>
      <c r="G26" s="37">
        <v>42.21</v>
      </c>
      <c r="H26" s="37">
        <v>42.27</v>
      </c>
      <c r="I26" s="111"/>
      <c r="J26" s="115"/>
      <c r="K26" s="111"/>
    </row>
    <row r="27" spans="2:14" x14ac:dyDescent="0.3">
      <c r="B27" s="1">
        <v>9</v>
      </c>
      <c r="C27" s="41">
        <v>42.09</v>
      </c>
      <c r="D27" s="37">
        <v>42.24</v>
      </c>
      <c r="E27" s="37">
        <v>42.03</v>
      </c>
      <c r="F27" s="37">
        <v>42.28</v>
      </c>
      <c r="G27" s="37">
        <v>42.12</v>
      </c>
      <c r="H27" s="37">
        <v>42.07</v>
      </c>
      <c r="I27" s="111"/>
      <c r="J27" s="115"/>
      <c r="K27" s="111"/>
    </row>
    <row r="28" spans="2:14" x14ac:dyDescent="0.3">
      <c r="B28" s="1">
        <v>10</v>
      </c>
      <c r="C28" s="36">
        <v>42.11</v>
      </c>
      <c r="D28" s="37">
        <v>42.23</v>
      </c>
      <c r="E28" s="37">
        <v>42.98</v>
      </c>
      <c r="F28" s="37">
        <v>42.18</v>
      </c>
      <c r="G28" s="37">
        <v>42.15</v>
      </c>
      <c r="H28" s="37">
        <v>42.2</v>
      </c>
      <c r="I28" s="111"/>
      <c r="J28" s="115"/>
      <c r="K28" s="111"/>
    </row>
    <row r="29" spans="2:14" x14ac:dyDescent="0.3">
      <c r="B29" s="1">
        <v>11</v>
      </c>
      <c r="C29" s="36">
        <v>42.12</v>
      </c>
      <c r="D29" s="37">
        <v>42.1</v>
      </c>
      <c r="E29" s="37">
        <v>42.35</v>
      </c>
      <c r="F29" s="37">
        <v>42.13</v>
      </c>
      <c r="G29" s="37">
        <v>42.2</v>
      </c>
      <c r="H29" s="37">
        <v>42.06</v>
      </c>
      <c r="I29" s="111"/>
      <c r="J29" s="115"/>
      <c r="K29" s="111"/>
    </row>
    <row r="30" spans="2:14" x14ac:dyDescent="0.3">
      <c r="B30" s="1">
        <v>12</v>
      </c>
      <c r="C30" s="36">
        <v>42.25</v>
      </c>
      <c r="D30" s="37">
        <v>42.04</v>
      </c>
      <c r="E30" s="37">
        <v>42.01</v>
      </c>
      <c r="F30" s="37">
        <v>42.11</v>
      </c>
      <c r="G30" s="37">
        <v>42.09</v>
      </c>
      <c r="H30" s="37">
        <v>42.15</v>
      </c>
      <c r="I30" s="111"/>
      <c r="J30" s="115"/>
      <c r="K30" s="111"/>
    </row>
    <row r="31" spans="2:14" x14ac:dyDescent="0.3">
      <c r="B31" s="1">
        <v>13</v>
      </c>
      <c r="C31" s="36">
        <v>42.23</v>
      </c>
      <c r="D31" s="37">
        <v>42.25</v>
      </c>
      <c r="E31" s="37">
        <v>42.35</v>
      </c>
      <c r="F31" s="37">
        <v>42.19</v>
      </c>
      <c r="G31" s="37">
        <v>42.35</v>
      </c>
      <c r="H31" s="37">
        <v>42.14</v>
      </c>
      <c r="I31" s="111"/>
      <c r="J31" s="115"/>
      <c r="K31" s="112"/>
      <c r="L31" s="1"/>
    </row>
    <row r="32" spans="2:14" x14ac:dyDescent="0.3">
      <c r="B32" s="1">
        <v>14</v>
      </c>
      <c r="C32" s="39">
        <v>42.17</v>
      </c>
      <c r="D32" s="37">
        <v>42.11</v>
      </c>
      <c r="E32" s="37">
        <v>42.07</v>
      </c>
      <c r="F32" s="37">
        <v>42.2</v>
      </c>
      <c r="G32" s="37">
        <v>42.03</v>
      </c>
      <c r="H32" s="37">
        <v>42.32</v>
      </c>
      <c r="I32" s="111"/>
      <c r="J32" s="115"/>
      <c r="K32" s="112"/>
      <c r="L32" s="1"/>
    </row>
    <row r="33" spans="2:12" x14ac:dyDescent="0.3">
      <c r="B33" s="1">
        <v>15</v>
      </c>
      <c r="C33" s="36">
        <v>42.19</v>
      </c>
      <c r="D33" s="37">
        <v>42.3</v>
      </c>
      <c r="E33" s="37">
        <v>42.09</v>
      </c>
      <c r="F33" s="37">
        <v>42.42</v>
      </c>
      <c r="G33" s="37">
        <v>42</v>
      </c>
      <c r="H33" s="37">
        <v>42.15</v>
      </c>
      <c r="I33" s="111"/>
      <c r="J33" s="115"/>
      <c r="K33" s="112"/>
      <c r="L33" s="1"/>
    </row>
    <row r="34" spans="2:12" x14ac:dyDescent="0.3">
      <c r="B34" s="1">
        <v>16</v>
      </c>
      <c r="C34" s="36">
        <v>42.12</v>
      </c>
      <c r="D34" s="44">
        <v>42.13</v>
      </c>
      <c r="E34" s="37">
        <v>42.28</v>
      </c>
      <c r="F34" s="37">
        <v>42.41</v>
      </c>
      <c r="G34" s="37">
        <v>42.1</v>
      </c>
      <c r="H34" s="37">
        <v>42.12</v>
      </c>
      <c r="I34" s="111"/>
      <c r="J34" s="115"/>
      <c r="K34" s="112"/>
      <c r="L34" s="1"/>
    </row>
    <row r="35" spans="2:12" x14ac:dyDescent="0.3">
      <c r="B35" s="1">
        <v>17</v>
      </c>
      <c r="C35" s="36">
        <v>42.15</v>
      </c>
      <c r="D35" s="37">
        <v>42.25</v>
      </c>
      <c r="E35" s="37">
        <v>42.09</v>
      </c>
      <c r="F35" s="37">
        <v>42.45</v>
      </c>
      <c r="G35" s="37">
        <v>42.3</v>
      </c>
      <c r="H35" s="37">
        <v>42.02</v>
      </c>
      <c r="I35" s="111"/>
      <c r="J35" s="115"/>
      <c r="K35" s="112"/>
      <c r="L35" s="1"/>
    </row>
    <row r="36" spans="2:12" x14ac:dyDescent="0.3">
      <c r="B36" s="1">
        <v>18</v>
      </c>
      <c r="C36" s="36">
        <v>42.15</v>
      </c>
      <c r="D36" s="37">
        <v>42.09</v>
      </c>
      <c r="E36" s="37">
        <v>41.96</v>
      </c>
      <c r="F36" s="37">
        <v>42.31</v>
      </c>
      <c r="G36" s="37">
        <v>41.96</v>
      </c>
      <c r="H36" s="37">
        <v>42.08</v>
      </c>
      <c r="I36" s="111"/>
      <c r="J36" s="115"/>
      <c r="K36" s="112"/>
      <c r="L36" s="1"/>
    </row>
    <row r="37" spans="2:12" x14ac:dyDescent="0.3">
      <c r="B37" s="1">
        <v>19</v>
      </c>
      <c r="C37" s="36">
        <v>42.16</v>
      </c>
      <c r="D37" s="37">
        <v>42.36</v>
      </c>
      <c r="E37" s="37">
        <v>42.29</v>
      </c>
      <c r="F37" s="37">
        <v>42.43</v>
      </c>
      <c r="G37" s="37">
        <v>42</v>
      </c>
      <c r="H37" s="37">
        <v>42.09</v>
      </c>
      <c r="I37" s="111"/>
      <c r="J37" s="115"/>
      <c r="K37" s="112"/>
      <c r="L37" s="1"/>
    </row>
    <row r="38" spans="2:12" x14ac:dyDescent="0.3">
      <c r="B38" s="1">
        <v>20</v>
      </c>
      <c r="C38" s="36">
        <v>42.21</v>
      </c>
      <c r="D38" s="37"/>
      <c r="E38" s="37">
        <v>42</v>
      </c>
      <c r="F38" s="37">
        <v>42.18</v>
      </c>
      <c r="G38" s="37">
        <v>42.01</v>
      </c>
      <c r="H38" s="37">
        <v>42.15</v>
      </c>
      <c r="I38" s="111"/>
      <c r="J38" s="115"/>
      <c r="K38" s="112"/>
      <c r="L38" s="1"/>
    </row>
    <row r="39" spans="2:12" x14ac:dyDescent="0.3">
      <c r="B39" s="1">
        <v>21</v>
      </c>
      <c r="C39" s="36">
        <v>42.34</v>
      </c>
      <c r="D39" s="37"/>
      <c r="E39" s="37">
        <v>42.06</v>
      </c>
      <c r="F39" s="37">
        <v>42.3</v>
      </c>
      <c r="G39" s="37">
        <v>41.85</v>
      </c>
      <c r="H39" s="37">
        <v>42.25</v>
      </c>
      <c r="I39" s="111"/>
      <c r="J39" s="115"/>
      <c r="K39" s="112"/>
      <c r="L39" s="1"/>
    </row>
    <row r="40" spans="2:12" x14ac:dyDescent="0.3">
      <c r="B40" s="1">
        <v>22</v>
      </c>
      <c r="C40" s="36">
        <v>42.31</v>
      </c>
      <c r="D40" s="37"/>
      <c r="E40" s="37">
        <v>42.2</v>
      </c>
      <c r="F40" s="37">
        <v>42.3</v>
      </c>
      <c r="G40" s="37">
        <v>41.91</v>
      </c>
      <c r="H40" s="37">
        <v>42.06</v>
      </c>
      <c r="I40" s="111"/>
      <c r="J40" s="115"/>
      <c r="K40" s="112"/>
      <c r="L40" s="1"/>
    </row>
    <row r="41" spans="2:12" x14ac:dyDescent="0.3">
      <c r="B41" s="1">
        <v>23</v>
      </c>
      <c r="C41" s="36">
        <v>42.29</v>
      </c>
      <c r="D41" s="37"/>
      <c r="E41" s="37">
        <v>42.2</v>
      </c>
      <c r="F41" s="37">
        <v>42.19</v>
      </c>
      <c r="G41" s="37">
        <v>42.03</v>
      </c>
      <c r="H41" s="37">
        <v>41.98</v>
      </c>
      <c r="I41" s="111"/>
      <c r="J41" s="115"/>
      <c r="K41" s="112"/>
      <c r="L41" s="1"/>
    </row>
    <row r="42" spans="2:12" x14ac:dyDescent="0.3">
      <c r="B42" s="1">
        <v>24</v>
      </c>
      <c r="C42" s="36">
        <v>42.13</v>
      </c>
      <c r="D42" s="37"/>
      <c r="E42" s="37">
        <v>42.15</v>
      </c>
      <c r="F42" s="37">
        <v>42.24</v>
      </c>
      <c r="G42" s="37">
        <v>42.03</v>
      </c>
      <c r="H42" s="37">
        <v>42</v>
      </c>
      <c r="I42" s="111"/>
      <c r="J42" s="115"/>
      <c r="K42" s="112"/>
      <c r="L42" s="1"/>
    </row>
    <row r="43" spans="2:12" x14ac:dyDescent="0.3">
      <c r="B43" s="1">
        <v>25</v>
      </c>
      <c r="C43" s="36">
        <v>42.18</v>
      </c>
      <c r="D43" s="37"/>
      <c r="E43" s="37">
        <v>42.04</v>
      </c>
      <c r="F43" s="37">
        <v>42.03</v>
      </c>
      <c r="G43" s="37">
        <v>41.98</v>
      </c>
      <c r="H43" s="37">
        <v>42.03</v>
      </c>
      <c r="I43" s="111"/>
      <c r="J43" s="115"/>
      <c r="K43" s="112"/>
      <c r="L43" s="1"/>
    </row>
    <row r="44" spans="2:12" x14ac:dyDescent="0.3">
      <c r="B44" s="1">
        <v>26</v>
      </c>
      <c r="C44" s="36">
        <v>42.16</v>
      </c>
      <c r="D44" s="37"/>
      <c r="E44" s="37">
        <v>42.19</v>
      </c>
      <c r="F44" s="37">
        <v>42.27</v>
      </c>
      <c r="G44" s="37">
        <v>42.06</v>
      </c>
      <c r="H44" s="37">
        <v>42.34</v>
      </c>
      <c r="I44" s="111"/>
      <c r="J44" s="115"/>
      <c r="K44" s="112"/>
      <c r="L44" s="1"/>
    </row>
    <row r="45" spans="2:12" x14ac:dyDescent="0.3">
      <c r="B45" s="1">
        <v>27</v>
      </c>
      <c r="C45" s="36">
        <v>42.33</v>
      </c>
      <c r="D45" s="37"/>
      <c r="E45" s="37">
        <v>42.03</v>
      </c>
      <c r="F45" s="37">
        <v>42.34</v>
      </c>
      <c r="G45" s="37">
        <v>42.06</v>
      </c>
      <c r="H45" s="37">
        <v>42.08</v>
      </c>
      <c r="I45" s="111"/>
      <c r="J45" s="115"/>
      <c r="K45" s="112"/>
      <c r="L45" s="1"/>
    </row>
    <row r="46" spans="2:12" x14ac:dyDescent="0.3">
      <c r="B46" s="1">
        <v>28</v>
      </c>
      <c r="C46" s="36">
        <v>42.42</v>
      </c>
      <c r="D46" s="37"/>
      <c r="E46" s="37">
        <v>42.15</v>
      </c>
      <c r="F46" s="37">
        <v>42.34</v>
      </c>
      <c r="G46" s="37">
        <v>42.12</v>
      </c>
      <c r="H46" s="37">
        <v>42.11</v>
      </c>
      <c r="I46" s="111"/>
      <c r="J46" s="115"/>
      <c r="K46" s="112"/>
      <c r="L46" s="1"/>
    </row>
    <row r="47" spans="2:12" x14ac:dyDescent="0.3">
      <c r="B47" s="1">
        <v>29</v>
      </c>
      <c r="C47" s="36">
        <v>42.26</v>
      </c>
      <c r="D47" s="37"/>
      <c r="E47" s="37">
        <v>42.01</v>
      </c>
      <c r="F47" s="37">
        <v>42.52</v>
      </c>
      <c r="G47" s="37">
        <v>41.96</v>
      </c>
      <c r="H47" s="37">
        <v>42.05</v>
      </c>
      <c r="I47" s="111"/>
      <c r="J47" s="115"/>
      <c r="K47" s="112"/>
      <c r="L47" s="1"/>
    </row>
    <row r="48" spans="2:12" x14ac:dyDescent="0.3">
      <c r="B48" s="1">
        <v>30</v>
      </c>
      <c r="C48" s="36">
        <v>42.14</v>
      </c>
      <c r="D48" s="37"/>
      <c r="E48" s="37">
        <v>42.1</v>
      </c>
      <c r="F48" s="37">
        <v>42.06</v>
      </c>
      <c r="G48" s="37">
        <v>42.21</v>
      </c>
      <c r="H48" s="37">
        <v>42.03</v>
      </c>
      <c r="I48" s="111"/>
      <c r="J48" s="115"/>
      <c r="K48" s="112"/>
      <c r="L48" s="1"/>
    </row>
    <row r="49" spans="2:12" x14ac:dyDescent="0.3">
      <c r="B49" s="1">
        <v>31</v>
      </c>
      <c r="C49" s="36">
        <v>42.3</v>
      </c>
      <c r="D49" s="37"/>
      <c r="E49" s="37">
        <v>42.06</v>
      </c>
      <c r="F49" s="37">
        <v>42.35</v>
      </c>
      <c r="G49" s="37">
        <v>41.92</v>
      </c>
      <c r="H49" s="37">
        <v>42.11</v>
      </c>
      <c r="I49" s="111"/>
      <c r="J49" s="115"/>
      <c r="K49" s="112"/>
      <c r="L49" s="1"/>
    </row>
    <row r="50" spans="2:12" x14ac:dyDescent="0.3">
      <c r="B50" s="1">
        <v>32</v>
      </c>
      <c r="C50" s="36">
        <v>43.18</v>
      </c>
      <c r="D50" s="37"/>
      <c r="E50" s="37">
        <v>42.08</v>
      </c>
      <c r="F50" s="37">
        <v>42.27</v>
      </c>
      <c r="G50" s="37">
        <v>42.2</v>
      </c>
      <c r="H50" s="37">
        <v>42.19</v>
      </c>
      <c r="I50" s="111"/>
      <c r="J50" s="115"/>
      <c r="K50" s="112"/>
      <c r="L50" s="1"/>
    </row>
    <row r="51" spans="2:12" x14ac:dyDescent="0.3">
      <c r="B51" s="1">
        <v>33</v>
      </c>
      <c r="C51" s="36">
        <v>42.24</v>
      </c>
      <c r="D51" s="37"/>
      <c r="E51" s="37">
        <v>42.39</v>
      </c>
      <c r="F51" s="37">
        <v>42.29</v>
      </c>
      <c r="G51" s="37">
        <v>41.96</v>
      </c>
      <c r="H51" s="37">
        <v>42.21</v>
      </c>
      <c r="I51" s="111"/>
      <c r="J51" s="115"/>
      <c r="K51" s="112"/>
      <c r="L51" s="1"/>
    </row>
    <row r="52" spans="2:12" x14ac:dyDescent="0.3">
      <c r="B52" s="1">
        <v>34</v>
      </c>
      <c r="C52" s="36">
        <v>42.1</v>
      </c>
      <c r="D52" s="37"/>
      <c r="E52" s="37">
        <v>42.24</v>
      </c>
      <c r="F52" s="37">
        <v>42.27</v>
      </c>
      <c r="G52" s="37">
        <v>42.31</v>
      </c>
      <c r="H52" s="37">
        <v>42.13</v>
      </c>
      <c r="I52" s="111"/>
      <c r="J52" s="115"/>
      <c r="K52" s="112"/>
      <c r="L52" s="1"/>
    </row>
    <row r="53" spans="2:12" x14ac:dyDescent="0.3">
      <c r="B53" s="1">
        <v>35</v>
      </c>
      <c r="C53" s="36">
        <v>42.16</v>
      </c>
      <c r="D53" s="37"/>
      <c r="E53" s="37">
        <v>42.11</v>
      </c>
      <c r="F53" s="37">
        <v>42.4</v>
      </c>
      <c r="G53" s="37">
        <v>41.95</v>
      </c>
      <c r="H53" s="37"/>
      <c r="I53" s="111"/>
      <c r="J53" s="115"/>
      <c r="K53" s="112"/>
      <c r="L53" s="1"/>
    </row>
    <row r="54" spans="2:12" x14ac:dyDescent="0.3">
      <c r="B54" s="1">
        <v>36</v>
      </c>
      <c r="C54" s="36">
        <v>42.17</v>
      </c>
      <c r="D54" s="37"/>
      <c r="E54" s="37">
        <v>42.21</v>
      </c>
      <c r="F54" s="37">
        <v>42.24</v>
      </c>
      <c r="G54" s="37">
        <v>42.09</v>
      </c>
      <c r="H54" s="37"/>
      <c r="I54" s="111"/>
      <c r="J54" s="115"/>
      <c r="K54" s="112"/>
      <c r="L54" s="1"/>
    </row>
    <row r="55" spans="2:12" x14ac:dyDescent="0.3">
      <c r="B55" s="1">
        <v>37</v>
      </c>
      <c r="C55" s="36">
        <v>42.07</v>
      </c>
      <c r="D55" s="37"/>
      <c r="E55" s="37">
        <v>42.2</v>
      </c>
      <c r="F55" s="37"/>
      <c r="G55" s="37">
        <v>41.9</v>
      </c>
      <c r="H55" s="37"/>
      <c r="I55" s="111"/>
      <c r="J55" s="115"/>
      <c r="K55" s="112"/>
      <c r="L55" s="1"/>
    </row>
    <row r="56" spans="2:12" x14ac:dyDescent="0.3">
      <c r="B56" s="1">
        <v>38</v>
      </c>
      <c r="C56" s="36">
        <v>42.21</v>
      </c>
      <c r="D56" s="37"/>
      <c r="E56" s="37">
        <v>42.44</v>
      </c>
      <c r="F56" s="37"/>
      <c r="G56" s="37">
        <v>42.07</v>
      </c>
      <c r="H56" s="37"/>
      <c r="I56" s="111"/>
      <c r="J56" s="115"/>
      <c r="K56" s="112"/>
      <c r="L56" s="1"/>
    </row>
    <row r="57" spans="2:12" x14ac:dyDescent="0.3">
      <c r="B57" s="1">
        <v>39</v>
      </c>
      <c r="C57" s="36">
        <v>42.28</v>
      </c>
      <c r="D57" s="37"/>
      <c r="E57" s="37">
        <v>41.95</v>
      </c>
      <c r="F57" s="37"/>
      <c r="G57" s="37">
        <v>41.91</v>
      </c>
      <c r="H57" s="37"/>
      <c r="I57" s="111"/>
      <c r="J57" s="115"/>
      <c r="K57" s="112"/>
      <c r="L57" s="1"/>
    </row>
    <row r="58" spans="2:12" x14ac:dyDescent="0.3">
      <c r="B58" s="1">
        <v>40</v>
      </c>
      <c r="C58" s="36"/>
      <c r="D58" s="37"/>
      <c r="E58" s="37">
        <v>41.94</v>
      </c>
      <c r="F58" s="37"/>
      <c r="G58" s="37">
        <v>41.84</v>
      </c>
      <c r="H58" s="37"/>
      <c r="I58" s="111"/>
      <c r="J58" s="115"/>
      <c r="K58" s="112"/>
      <c r="L58" s="1"/>
    </row>
    <row r="59" spans="2:12" x14ac:dyDescent="0.3">
      <c r="B59" s="1">
        <v>41</v>
      </c>
      <c r="C59" s="36"/>
      <c r="D59" s="37"/>
      <c r="E59" s="37">
        <v>41.87</v>
      </c>
      <c r="F59" s="37"/>
      <c r="G59" s="37">
        <v>41.92</v>
      </c>
      <c r="H59" s="37"/>
      <c r="I59" s="111"/>
      <c r="J59" s="115"/>
      <c r="K59" s="112"/>
      <c r="L59" s="1"/>
    </row>
    <row r="60" spans="2:12" x14ac:dyDescent="0.3">
      <c r="B60" s="1">
        <v>42</v>
      </c>
      <c r="C60" s="36"/>
      <c r="D60" s="37"/>
      <c r="E60" s="37">
        <v>42.14</v>
      </c>
      <c r="F60" s="37"/>
      <c r="G60" s="37">
        <v>41.93</v>
      </c>
      <c r="H60" s="37"/>
      <c r="I60" s="111"/>
      <c r="J60" s="115"/>
      <c r="K60" s="112"/>
      <c r="L60" s="1"/>
    </row>
    <row r="61" spans="2:12" x14ac:dyDescent="0.3">
      <c r="B61" s="1">
        <v>43</v>
      </c>
      <c r="C61" s="36"/>
      <c r="D61" s="37"/>
      <c r="E61" s="37">
        <v>42.57</v>
      </c>
      <c r="F61" s="37"/>
      <c r="G61" s="37">
        <v>42.13</v>
      </c>
      <c r="H61" s="37"/>
      <c r="I61" s="111"/>
      <c r="J61" s="115"/>
      <c r="K61" s="112"/>
      <c r="L61" s="1"/>
    </row>
    <row r="62" spans="2:12" x14ac:dyDescent="0.3">
      <c r="B62" s="1">
        <v>44</v>
      </c>
      <c r="C62" s="36"/>
      <c r="D62" s="37"/>
      <c r="E62" s="37">
        <v>42.29</v>
      </c>
      <c r="F62" s="37"/>
      <c r="G62" s="37">
        <v>41.92</v>
      </c>
      <c r="H62" s="37"/>
      <c r="I62" s="111"/>
      <c r="J62" s="115"/>
      <c r="K62" s="112"/>
      <c r="L62" s="1"/>
    </row>
    <row r="63" spans="2:12" x14ac:dyDescent="0.3">
      <c r="B63" s="1">
        <v>45</v>
      </c>
      <c r="C63" s="36"/>
      <c r="D63" s="37"/>
      <c r="E63" s="37">
        <v>42.34</v>
      </c>
      <c r="F63" s="37"/>
      <c r="G63" s="37">
        <v>42.07</v>
      </c>
      <c r="H63" s="37"/>
      <c r="I63" s="111"/>
      <c r="J63" s="115"/>
      <c r="K63" s="112"/>
      <c r="L63" s="1"/>
    </row>
    <row r="64" spans="2:12" x14ac:dyDescent="0.3">
      <c r="B64" s="1">
        <v>46</v>
      </c>
      <c r="C64" s="36"/>
      <c r="D64" s="37"/>
      <c r="E64" s="37">
        <v>42.18</v>
      </c>
      <c r="F64" s="37"/>
      <c r="G64" s="37">
        <v>42.08</v>
      </c>
      <c r="H64" s="37"/>
      <c r="I64" s="111"/>
      <c r="J64" s="115"/>
      <c r="K64" s="112"/>
      <c r="L64" s="1"/>
    </row>
    <row r="65" spans="1:16" x14ac:dyDescent="0.3">
      <c r="B65" s="1">
        <v>47</v>
      </c>
      <c r="C65" s="36"/>
      <c r="D65" s="37"/>
      <c r="E65" s="37">
        <v>42.27</v>
      </c>
      <c r="F65" s="37"/>
      <c r="G65" s="37">
        <v>42.1</v>
      </c>
      <c r="H65" s="37"/>
      <c r="I65" s="111"/>
      <c r="J65" s="115"/>
      <c r="K65" s="112"/>
      <c r="L65" s="1"/>
    </row>
    <row r="66" spans="1:16" x14ac:dyDescent="0.3">
      <c r="B66" s="1">
        <v>48</v>
      </c>
      <c r="C66" s="36"/>
      <c r="D66" s="37"/>
      <c r="E66" s="37">
        <v>42.22</v>
      </c>
      <c r="F66" s="37"/>
      <c r="G66" s="37">
        <v>42.05</v>
      </c>
      <c r="H66" s="37"/>
      <c r="I66" s="111"/>
      <c r="J66" s="115"/>
      <c r="K66" s="112"/>
      <c r="L66" s="1"/>
    </row>
    <row r="67" spans="1:16" x14ac:dyDescent="0.3">
      <c r="B67" s="1">
        <v>49</v>
      </c>
      <c r="C67" s="36"/>
      <c r="D67" s="37"/>
      <c r="E67" s="37">
        <v>41.99</v>
      </c>
      <c r="F67" s="37"/>
      <c r="G67" s="37">
        <v>41.94</v>
      </c>
      <c r="H67" s="37"/>
      <c r="I67" s="111"/>
      <c r="J67" s="115"/>
      <c r="K67" s="112"/>
      <c r="L67" s="1"/>
    </row>
    <row r="68" spans="1:16" x14ac:dyDescent="0.3">
      <c r="B68" s="1">
        <v>50</v>
      </c>
      <c r="C68" s="36"/>
      <c r="D68" s="37"/>
      <c r="E68" s="37">
        <v>41.96</v>
      </c>
      <c r="F68" s="37"/>
      <c r="G68" s="37">
        <v>42.01</v>
      </c>
      <c r="H68" s="37"/>
      <c r="I68" s="111"/>
      <c r="J68" s="115"/>
      <c r="K68" s="112"/>
      <c r="L68" s="1"/>
    </row>
    <row r="69" spans="1:16" x14ac:dyDescent="0.3">
      <c r="B69" s="1">
        <v>51</v>
      </c>
      <c r="C69" s="36"/>
      <c r="D69" s="37"/>
      <c r="E69" s="37">
        <v>42.03</v>
      </c>
      <c r="F69" s="37"/>
      <c r="G69" s="37">
        <v>41.98</v>
      </c>
      <c r="H69" s="37"/>
      <c r="I69" s="111"/>
      <c r="J69" s="115"/>
      <c r="K69" s="112"/>
      <c r="L69" s="1"/>
    </row>
    <row r="70" spans="1:16" x14ac:dyDescent="0.3">
      <c r="B70" s="1">
        <v>52</v>
      </c>
      <c r="C70" s="36"/>
      <c r="D70" s="37"/>
      <c r="E70" s="37">
        <v>42.23</v>
      </c>
      <c r="F70" s="37"/>
      <c r="G70" s="37">
        <v>42.21</v>
      </c>
      <c r="H70" s="37"/>
      <c r="I70" s="111"/>
      <c r="J70" s="115"/>
      <c r="K70" s="112"/>
      <c r="L70" s="1"/>
    </row>
    <row r="71" spans="1:16" x14ac:dyDescent="0.3">
      <c r="B71" s="1">
        <v>53</v>
      </c>
      <c r="C71" s="36"/>
      <c r="D71" s="37"/>
      <c r="E71" s="37">
        <v>42.06</v>
      </c>
      <c r="F71" s="37"/>
      <c r="G71" s="37">
        <v>41.85</v>
      </c>
      <c r="H71" s="37"/>
      <c r="I71" s="111"/>
      <c r="J71" s="115"/>
      <c r="K71" s="112"/>
      <c r="L71" s="1"/>
    </row>
    <row r="72" spans="1:16" x14ac:dyDescent="0.3">
      <c r="B72" s="1">
        <v>54</v>
      </c>
      <c r="C72" s="36"/>
      <c r="D72" s="37"/>
      <c r="E72" s="37">
        <v>42.25</v>
      </c>
      <c r="F72" s="37"/>
      <c r="G72" s="37">
        <v>41.97</v>
      </c>
      <c r="H72" s="37"/>
      <c r="I72" s="111"/>
      <c r="J72" s="115"/>
      <c r="K72" s="112"/>
      <c r="L72" s="1"/>
    </row>
    <row r="73" spans="1:16" x14ac:dyDescent="0.3">
      <c r="B73" s="1">
        <v>55</v>
      </c>
      <c r="C73" s="36"/>
      <c r="D73" s="37"/>
      <c r="E73" s="37">
        <v>42.4</v>
      </c>
      <c r="F73" s="37"/>
      <c r="G73" s="37">
        <v>42.23</v>
      </c>
      <c r="H73" s="37"/>
      <c r="I73" s="111"/>
      <c r="J73" s="115"/>
      <c r="K73" s="112"/>
      <c r="L73" s="1"/>
    </row>
    <row r="74" spans="1:16" x14ac:dyDescent="0.3">
      <c r="B74" s="1">
        <v>56</v>
      </c>
      <c r="C74" s="36"/>
      <c r="D74" s="37"/>
      <c r="E74" s="37">
        <v>42.34</v>
      </c>
      <c r="F74" s="37"/>
      <c r="G74" s="37"/>
      <c r="H74" s="37"/>
      <c r="I74" s="111"/>
      <c r="J74" s="115"/>
      <c r="K74" s="112"/>
      <c r="L74" s="1"/>
    </row>
    <row r="75" spans="1:16" x14ac:dyDescent="0.3">
      <c r="B75" s="1">
        <v>57</v>
      </c>
      <c r="C75" s="55"/>
      <c r="D75" s="37"/>
      <c r="E75" s="37"/>
      <c r="F75" s="37"/>
      <c r="G75" s="37"/>
      <c r="H75" s="37"/>
      <c r="I75" s="112"/>
      <c r="J75" s="116"/>
      <c r="K75" s="112"/>
      <c r="L75" s="1"/>
    </row>
    <row r="76" spans="1:16" x14ac:dyDescent="0.3">
      <c r="B76" s="1">
        <v>58</v>
      </c>
      <c r="C76" s="117"/>
      <c r="D76" s="111"/>
      <c r="E76" s="111"/>
      <c r="F76" s="111"/>
      <c r="G76" s="111"/>
      <c r="H76" s="111"/>
      <c r="I76" s="112"/>
      <c r="J76" s="116"/>
      <c r="K76" s="112"/>
      <c r="L76" s="1"/>
    </row>
    <row r="77" spans="1:16" x14ac:dyDescent="0.3">
      <c r="B77" s="1">
        <v>59</v>
      </c>
      <c r="C77" s="117"/>
      <c r="D77" s="111"/>
      <c r="E77" s="111"/>
      <c r="F77" s="111"/>
      <c r="G77" s="111"/>
      <c r="H77" s="111"/>
      <c r="I77" s="111"/>
      <c r="J77" s="115"/>
      <c r="K77" s="111"/>
    </row>
    <row r="78" spans="1:16" x14ac:dyDescent="0.3">
      <c r="B78" s="1">
        <v>60</v>
      </c>
      <c r="C78" s="117"/>
      <c r="D78" s="111"/>
      <c r="E78" s="111"/>
      <c r="F78" s="111"/>
      <c r="G78" s="111"/>
      <c r="H78" s="111"/>
      <c r="I78" s="111"/>
      <c r="J78" s="115"/>
      <c r="K78" s="111"/>
    </row>
    <row r="79" spans="1:16" s="2" customFormat="1" x14ac:dyDescent="0.3">
      <c r="A79" s="1"/>
      <c r="B79" s="1">
        <v>61</v>
      </c>
      <c r="C79" s="117"/>
      <c r="D79" s="111"/>
      <c r="E79" s="111"/>
      <c r="F79" s="111"/>
      <c r="G79" s="111"/>
      <c r="H79" s="111"/>
      <c r="I79" s="111"/>
      <c r="J79" s="115"/>
      <c r="K79" s="111"/>
      <c r="M79" s="1"/>
      <c r="N79" s="1"/>
      <c r="O79" s="1"/>
      <c r="P79" s="1"/>
    </row>
    <row r="80" spans="1:16" s="2" customFormat="1" x14ac:dyDescent="0.3">
      <c r="A80" s="1"/>
      <c r="B80" s="1">
        <v>62</v>
      </c>
      <c r="C80" s="117"/>
      <c r="D80" s="111"/>
      <c r="E80" s="111"/>
      <c r="F80" s="111"/>
      <c r="G80" s="111"/>
      <c r="H80" s="111"/>
      <c r="I80" s="111"/>
      <c r="J80" s="115"/>
      <c r="K80" s="111"/>
      <c r="M80" s="1"/>
      <c r="N80" s="1"/>
      <c r="O80" s="1"/>
      <c r="P80" s="1"/>
    </row>
    <row r="81" spans="1:16" s="2" customFormat="1" ht="15" thickBot="1" x14ac:dyDescent="0.35">
      <c r="A81" s="1"/>
      <c r="B81" s="1">
        <v>63</v>
      </c>
      <c r="C81" s="118"/>
      <c r="D81" s="119"/>
      <c r="E81" s="119"/>
      <c r="F81" s="119"/>
      <c r="G81" s="119"/>
      <c r="H81" s="119"/>
      <c r="I81" s="119"/>
      <c r="J81" s="120"/>
      <c r="K81" s="111"/>
      <c r="M81" s="1"/>
      <c r="N81" s="1"/>
      <c r="O81" s="1"/>
      <c r="P81" s="1"/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P81"/>
  <sheetViews>
    <sheetView zoomScale="90" zoomScaleNormal="90" workbookViewId="0">
      <selection activeCell="H13" sqref="H13"/>
    </sheetView>
  </sheetViews>
  <sheetFormatPr defaultColWidth="8.88671875" defaultRowHeight="14.4" x14ac:dyDescent="0.3"/>
  <cols>
    <col min="1" max="1" width="8.6640625" style="1" customWidth="1"/>
    <col min="2" max="2" width="22.6640625" style="1" customWidth="1"/>
    <col min="3" max="3" width="9.44140625" style="1" customWidth="1"/>
    <col min="4" max="6" width="9.44140625" style="2" customWidth="1"/>
    <col min="7" max="7" width="11.33203125" style="2" customWidth="1"/>
    <col min="8" max="8" width="12.88671875" style="2" customWidth="1"/>
    <col min="9" max="9" width="13" style="2" customWidth="1"/>
    <col min="10" max="10" width="12.6640625" style="2" customWidth="1"/>
    <col min="11" max="11" width="12" style="2" customWidth="1"/>
    <col min="12" max="12" width="15.88671875" style="2" customWidth="1"/>
    <col min="13" max="13" width="11.44140625" style="1" customWidth="1"/>
    <col min="14" max="14" width="10.5546875" style="1" customWidth="1"/>
    <col min="15" max="16384" width="8.88671875" style="1"/>
  </cols>
  <sheetData>
    <row r="2" spans="1:16" ht="18" x14ac:dyDescent="0.35">
      <c r="A2" s="353" t="s">
        <v>136</v>
      </c>
      <c r="B2" s="353"/>
      <c r="C2" s="353"/>
      <c r="D2" s="353"/>
      <c r="E2" s="353"/>
      <c r="F2" s="353"/>
      <c r="G2" s="353"/>
      <c r="H2" s="353"/>
      <c r="I2" s="353"/>
      <c r="J2" s="353"/>
      <c r="K2" s="353"/>
      <c r="L2" s="353"/>
    </row>
    <row r="3" spans="1:16" ht="7.5" customHeight="1" thickBot="1" x14ac:dyDescent="0.35"/>
    <row r="4" spans="1:16" ht="18" thickBot="1" x14ac:dyDescent="0.4">
      <c r="A4" s="354" t="s">
        <v>123</v>
      </c>
      <c r="B4" s="355"/>
      <c r="C4" s="355"/>
      <c r="D4" s="355"/>
      <c r="E4" s="355"/>
      <c r="F4" s="355"/>
      <c r="G4" s="355"/>
      <c r="H4" s="355"/>
      <c r="I4" s="355"/>
      <c r="J4" s="355"/>
      <c r="K4" s="355"/>
      <c r="L4" s="355"/>
      <c r="M4" s="355"/>
      <c r="N4" s="356"/>
    </row>
    <row r="5" spans="1:16" ht="7.5" customHeight="1" thickBot="1" x14ac:dyDescent="0.35"/>
    <row r="6" spans="1:16" s="2" customFormat="1" ht="20.25" customHeight="1" x14ac:dyDescent="0.3">
      <c r="A6" s="357" t="s">
        <v>23</v>
      </c>
      <c r="B6" s="359" t="s">
        <v>13</v>
      </c>
      <c r="C6" s="361" t="s">
        <v>18</v>
      </c>
      <c r="D6" s="363" t="s">
        <v>24</v>
      </c>
      <c r="E6" s="365" t="s">
        <v>25</v>
      </c>
      <c r="F6" s="367" t="s">
        <v>26</v>
      </c>
      <c r="G6" s="368"/>
      <c r="H6" s="368"/>
      <c r="I6" s="369"/>
      <c r="J6" s="370" t="s">
        <v>27</v>
      </c>
      <c r="K6" s="372" t="s">
        <v>28</v>
      </c>
      <c r="L6" s="373"/>
      <c r="M6" s="77"/>
      <c r="N6" s="78"/>
    </row>
    <row r="7" spans="1:16" s="2" customFormat="1" ht="27.75" customHeight="1" thickBot="1" x14ac:dyDescent="0.35">
      <c r="A7" s="358"/>
      <c r="B7" s="360"/>
      <c r="C7" s="362"/>
      <c r="D7" s="364"/>
      <c r="E7" s="366"/>
      <c r="F7" s="91" t="s">
        <v>29</v>
      </c>
      <c r="G7" s="79" t="s">
        <v>30</v>
      </c>
      <c r="H7" s="79" t="s">
        <v>31</v>
      </c>
      <c r="I7" s="92" t="s">
        <v>32</v>
      </c>
      <c r="J7" s="371"/>
      <c r="K7" s="102" t="s">
        <v>33</v>
      </c>
      <c r="L7" s="103" t="s">
        <v>34</v>
      </c>
      <c r="M7" s="101" t="s">
        <v>35</v>
      </c>
      <c r="N7" s="80" t="s">
        <v>36</v>
      </c>
    </row>
    <row r="8" spans="1:16" s="3" customFormat="1" ht="30" customHeight="1" x14ac:dyDescent="0.3">
      <c r="A8" s="81">
        <v>1</v>
      </c>
      <c r="B8" s="127" t="s">
        <v>125</v>
      </c>
      <c r="C8" s="84" t="s">
        <v>160</v>
      </c>
      <c r="D8" s="121">
        <f>COUNTA(C19:C83)</f>
        <v>41</v>
      </c>
      <c r="E8" s="89">
        <f>COUNTA(C19:C83)</f>
        <v>41</v>
      </c>
      <c r="F8" s="130">
        <f>MIN(C19:C82)</f>
        <v>42.08</v>
      </c>
      <c r="G8" s="124">
        <f>AVERAGE(C19:C85)</f>
        <v>42.696341463414633</v>
      </c>
      <c r="H8" s="70">
        <v>2</v>
      </c>
      <c r="I8" s="93">
        <f t="shared" ref="I8:I13" si="0">G8-F8</f>
        <v>0.61634146341463492</v>
      </c>
      <c r="J8" s="98">
        <v>2.0312500000000001E-2</v>
      </c>
      <c r="K8" s="104">
        <f>J8</f>
        <v>2.0312500000000001E-2</v>
      </c>
      <c r="L8" s="105">
        <f>K8</f>
        <v>2.0312500000000001E-2</v>
      </c>
      <c r="M8" s="380" t="s">
        <v>173</v>
      </c>
      <c r="N8" s="71"/>
      <c r="O8" s="69"/>
      <c r="P8" s="19"/>
    </row>
    <row r="9" spans="1:16" s="3" customFormat="1" ht="30" customHeight="1" x14ac:dyDescent="0.3">
      <c r="A9" s="82">
        <v>2</v>
      </c>
      <c r="B9" s="88" t="s">
        <v>124</v>
      </c>
      <c r="C9" s="85" t="s">
        <v>161</v>
      </c>
      <c r="D9" s="20">
        <f>COUNTA(D19:D83)+D8+1</f>
        <v>69</v>
      </c>
      <c r="E9" s="90">
        <f>COUNTA(D19:D83)+1</f>
        <v>28</v>
      </c>
      <c r="F9" s="131">
        <f>MIN(D19:D82)</f>
        <v>41.95</v>
      </c>
      <c r="G9" s="54">
        <f>AVERAGE(D19:D84)</f>
        <v>42.329259259259253</v>
      </c>
      <c r="H9" s="18">
        <v>4</v>
      </c>
      <c r="I9" s="94">
        <f t="shared" si="0"/>
        <v>0.37925925925924986</v>
      </c>
      <c r="J9" s="99">
        <v>3.5138888888888893E-2</v>
      </c>
      <c r="K9" s="106">
        <f>J9-J8</f>
        <v>1.4826388888888892E-2</v>
      </c>
      <c r="L9" s="107">
        <f>K9</f>
        <v>1.4826388888888892E-2</v>
      </c>
      <c r="M9" s="381" t="s">
        <v>174</v>
      </c>
      <c r="N9" s="72"/>
      <c r="O9" s="51"/>
      <c r="P9" s="19"/>
    </row>
    <row r="10" spans="1:16" s="3" customFormat="1" ht="30" customHeight="1" x14ac:dyDescent="0.3">
      <c r="A10" s="82">
        <v>3</v>
      </c>
      <c r="B10" s="88" t="s">
        <v>124</v>
      </c>
      <c r="C10" s="85" t="s">
        <v>162</v>
      </c>
      <c r="D10" s="20">
        <f>COUNTA(E19:E83)+D9+1</f>
        <v>115</v>
      </c>
      <c r="E10" s="90">
        <f>COUNTA(E19:E83)+1</f>
        <v>46</v>
      </c>
      <c r="F10" s="123">
        <f>MIN(E19:E84)</f>
        <v>41.82</v>
      </c>
      <c r="G10" s="53">
        <f>AVERAGE(E19:E85)</f>
        <v>42.086000000000006</v>
      </c>
      <c r="H10" s="18">
        <v>5</v>
      </c>
      <c r="I10" s="94">
        <f t="shared" si="0"/>
        <v>0.26600000000000534</v>
      </c>
      <c r="J10" s="99">
        <v>5.8657407407407408E-2</v>
      </c>
      <c r="K10" s="106">
        <f>J10-J9</f>
        <v>2.3518518518518515E-2</v>
      </c>
      <c r="L10" s="107">
        <f>K10+L9</f>
        <v>3.8344907407407411E-2</v>
      </c>
      <c r="M10" s="381" t="s">
        <v>175</v>
      </c>
      <c r="N10" s="73"/>
      <c r="O10" s="61"/>
      <c r="P10" s="19"/>
    </row>
    <row r="11" spans="1:16" s="3" customFormat="1" ht="30" customHeight="1" thickBot="1" x14ac:dyDescent="0.35">
      <c r="A11" s="82">
        <v>4</v>
      </c>
      <c r="B11" s="88" t="s">
        <v>125</v>
      </c>
      <c r="C11" s="85" t="s">
        <v>152</v>
      </c>
      <c r="D11" s="20">
        <f>COUNTA(F19:F83)+D10+1</f>
        <v>141</v>
      </c>
      <c r="E11" s="90">
        <f>COUNTA(F19:F83)+1</f>
        <v>26</v>
      </c>
      <c r="F11" s="375">
        <f>MIN(F19:F84)</f>
        <v>42.25</v>
      </c>
      <c r="G11" s="53">
        <f>AVERAGE(F19:F84)</f>
        <v>42.664800000000007</v>
      </c>
      <c r="H11" s="18">
        <v>2</v>
      </c>
      <c r="I11" s="94">
        <f t="shared" si="0"/>
        <v>0.41480000000000672</v>
      </c>
      <c r="J11" s="99">
        <v>7.3773148148148157E-2</v>
      </c>
      <c r="K11" s="106">
        <f>J11-J10</f>
        <v>1.5115740740740749E-2</v>
      </c>
      <c r="L11" s="107">
        <f>K11+L8</f>
        <v>3.5428240740740746E-2</v>
      </c>
      <c r="M11" s="381" t="s">
        <v>176</v>
      </c>
      <c r="N11" s="384" t="s">
        <v>228</v>
      </c>
      <c r="O11" s="385" t="s">
        <v>229</v>
      </c>
      <c r="P11" s="19"/>
    </row>
    <row r="12" spans="1:16" s="3" customFormat="1" ht="30" customHeight="1" thickBot="1" x14ac:dyDescent="0.35">
      <c r="A12" s="82">
        <v>5</v>
      </c>
      <c r="B12" s="129" t="s">
        <v>125</v>
      </c>
      <c r="C12" s="86" t="s">
        <v>153</v>
      </c>
      <c r="D12" s="20">
        <f>COUNTA(G19:G83)+D11+1</f>
        <v>182</v>
      </c>
      <c r="E12" s="90">
        <f>COUNTA(G19:G83)+1</f>
        <v>41</v>
      </c>
      <c r="F12" s="377">
        <f>MIN(G19:G84)</f>
        <v>42.02</v>
      </c>
      <c r="G12" s="53">
        <f>AVERAGE(G19:G884)</f>
        <v>42.311500000000002</v>
      </c>
      <c r="H12" s="18">
        <v>4</v>
      </c>
      <c r="I12" s="94">
        <f t="shared" si="0"/>
        <v>0.2914999999999992</v>
      </c>
      <c r="J12" s="99">
        <v>9.4826388888888891E-2</v>
      </c>
      <c r="K12" s="106">
        <f>J12-J11</f>
        <v>2.1053240740740733E-2</v>
      </c>
      <c r="L12" s="108">
        <f>K12+L11</f>
        <v>5.648148148148148E-2</v>
      </c>
      <c r="M12" s="381" t="s">
        <v>177</v>
      </c>
      <c r="N12" s="383"/>
      <c r="O12" s="52"/>
    </row>
    <row r="13" spans="1:16" s="3" customFormat="1" ht="30" customHeight="1" thickBot="1" x14ac:dyDescent="0.35">
      <c r="A13" s="83" t="s">
        <v>37</v>
      </c>
      <c r="B13" s="128" t="s">
        <v>124</v>
      </c>
      <c r="C13" s="87" t="s">
        <v>146</v>
      </c>
      <c r="D13" s="122">
        <f>COUNTA(H19:H83)+D12+1</f>
        <v>243</v>
      </c>
      <c r="E13" s="132">
        <f>COUNTA(H19:H83)+1</f>
        <v>61</v>
      </c>
      <c r="F13" s="376">
        <f>MIN(H19:H84)</f>
        <v>41.68</v>
      </c>
      <c r="G13" s="374">
        <f>AVERAGE(H19:H84)</f>
        <v>41.989999999999995</v>
      </c>
      <c r="H13" s="75">
        <v>2</v>
      </c>
      <c r="I13" s="97">
        <f t="shared" si="0"/>
        <v>0.30999999999999517</v>
      </c>
      <c r="J13" s="100" t="str">
        <f>'Общие результаты'!G6</f>
        <v>3:00:06</v>
      </c>
      <c r="K13" s="109">
        <f>J13-J12</f>
        <v>3.0243055555555537E-2</v>
      </c>
      <c r="L13" s="110">
        <f>K13+L10</f>
        <v>6.8587962962962948E-2</v>
      </c>
      <c r="M13" s="382"/>
      <c r="N13" s="76"/>
      <c r="O13" s="52"/>
    </row>
    <row r="14" spans="1:16" s="3" customFormat="1" ht="30" customHeight="1" x14ac:dyDescent="0.3">
      <c r="A14" s="56"/>
      <c r="B14" s="57"/>
      <c r="C14" s="58"/>
      <c r="D14" s="58"/>
      <c r="E14" s="58"/>
      <c r="F14" s="40">
        <f>AVERAGE(F8,F11,F12)</f>
        <v>42.116666666666667</v>
      </c>
      <c r="G14" s="42">
        <f>AVERAGE(G8,G11,G12)</f>
        <v>42.557547154471543</v>
      </c>
      <c r="H14" s="59" t="s">
        <v>163</v>
      </c>
      <c r="I14" s="43">
        <f>AVERAGE(I8,I11,I12)</f>
        <v>0.44088048780488026</v>
      </c>
      <c r="J14" s="58"/>
      <c r="K14" s="58"/>
      <c r="L14" s="58"/>
      <c r="M14" s="21"/>
      <c r="N14" s="21"/>
    </row>
    <row r="15" spans="1:16" ht="27.75" customHeight="1" x14ac:dyDescent="0.3">
      <c r="A15" s="22"/>
      <c r="B15" s="22"/>
      <c r="C15" s="22"/>
      <c r="D15" s="23"/>
      <c r="E15" s="24"/>
      <c r="F15" s="25">
        <f>AVERAGE(F9,F10,F13)</f>
        <v>41.81666666666667</v>
      </c>
      <c r="G15" s="26">
        <f>AVERAGE(G9,G10,G13)</f>
        <v>42.135086419753087</v>
      </c>
      <c r="H15" s="60" t="s">
        <v>171</v>
      </c>
      <c r="I15" s="27">
        <f>AVERAGE(I9,I10,I13)</f>
        <v>0.31841975308641679</v>
      </c>
      <c r="J15" s="24"/>
      <c r="K15" s="24" t="s">
        <v>22</v>
      </c>
      <c r="L15" s="24"/>
      <c r="M15" s="21"/>
      <c r="N15" s="21"/>
    </row>
    <row r="16" spans="1:16" ht="30" customHeight="1" thickBot="1" x14ac:dyDescent="0.35">
      <c r="A16" s="28"/>
      <c r="B16" s="28"/>
      <c r="C16" s="28"/>
      <c r="D16" s="24"/>
      <c r="E16" s="24"/>
      <c r="F16" s="29">
        <f>AVERAGE(F8:F13)</f>
        <v>41.966666666666669</v>
      </c>
      <c r="G16" s="30">
        <f>AVERAGE(C19:H90)</f>
        <v>42.293235294117665</v>
      </c>
      <c r="H16" s="31"/>
      <c r="I16" s="32">
        <f>AVERAGE(I8:I13)</f>
        <v>0.37965012044564855</v>
      </c>
      <c r="J16" s="24"/>
      <c r="K16" s="24"/>
      <c r="L16" s="24"/>
      <c r="M16" s="28"/>
      <c r="N16" s="28"/>
    </row>
    <row r="18" spans="2:14" ht="15" thickBot="1" x14ac:dyDescent="0.35">
      <c r="C18" s="33" t="str">
        <f>B8</f>
        <v>Якусик Дима</v>
      </c>
      <c r="D18" s="33" t="str">
        <f>B9</f>
        <v>Мифтахутдинов Ильяс</v>
      </c>
      <c r="E18" s="17" t="str">
        <f>B10</f>
        <v>Мифтахутдинов Ильяс</v>
      </c>
      <c r="F18" s="17" t="str">
        <f>B11</f>
        <v>Якусик Дима</v>
      </c>
      <c r="G18" s="17" t="str">
        <f>B12</f>
        <v>Якусик Дима</v>
      </c>
      <c r="H18" s="17" t="str">
        <f>B13</f>
        <v>Мифтахутдинов Ильяс</v>
      </c>
      <c r="I18" s="17"/>
      <c r="J18" s="17"/>
    </row>
    <row r="19" spans="2:14" x14ac:dyDescent="0.3">
      <c r="B19" s="1">
        <v>1</v>
      </c>
      <c r="C19" s="34">
        <v>47.11</v>
      </c>
      <c r="D19" s="35">
        <v>42.43</v>
      </c>
      <c r="E19" s="35">
        <v>42.27</v>
      </c>
      <c r="F19" s="35">
        <v>42.34</v>
      </c>
      <c r="G19" s="35">
        <v>42.67</v>
      </c>
      <c r="H19" s="35">
        <v>42.19</v>
      </c>
      <c r="I19" s="113"/>
      <c r="J19" s="114"/>
      <c r="K19" s="111"/>
      <c r="M19" s="2"/>
      <c r="N19" s="2"/>
    </row>
    <row r="20" spans="2:14" x14ac:dyDescent="0.3">
      <c r="B20" s="1">
        <v>2</v>
      </c>
      <c r="C20" s="36">
        <v>44.04</v>
      </c>
      <c r="D20" s="37">
        <v>42.31</v>
      </c>
      <c r="E20" s="37">
        <v>42.3</v>
      </c>
      <c r="F20" s="37">
        <v>43.41</v>
      </c>
      <c r="G20" s="37">
        <v>42.47</v>
      </c>
      <c r="H20" s="37">
        <v>42.04</v>
      </c>
      <c r="I20" s="111"/>
      <c r="J20" s="115"/>
      <c r="K20" s="111"/>
      <c r="M20" s="3"/>
      <c r="N20" s="3"/>
    </row>
    <row r="21" spans="2:14" x14ac:dyDescent="0.3">
      <c r="B21" s="1">
        <v>3</v>
      </c>
      <c r="C21" s="36">
        <v>44.04</v>
      </c>
      <c r="D21" s="37">
        <v>42.01</v>
      </c>
      <c r="E21" s="37">
        <v>42.12</v>
      </c>
      <c r="F21" s="37">
        <v>43.08</v>
      </c>
      <c r="G21" s="37">
        <v>42.4</v>
      </c>
      <c r="H21" s="37">
        <v>41.92</v>
      </c>
      <c r="I21" s="111"/>
      <c r="J21" s="115"/>
      <c r="K21" s="111"/>
      <c r="M21" s="3"/>
      <c r="N21" s="3"/>
    </row>
    <row r="22" spans="2:14" x14ac:dyDescent="0.3">
      <c r="B22" s="1">
        <v>4</v>
      </c>
      <c r="C22" s="36">
        <v>42.75</v>
      </c>
      <c r="D22" s="37">
        <v>42.39</v>
      </c>
      <c r="E22" s="37">
        <v>41.96</v>
      </c>
      <c r="F22" s="37">
        <v>42.54</v>
      </c>
      <c r="G22" s="37">
        <v>42.39</v>
      </c>
      <c r="H22" s="37">
        <v>42.02</v>
      </c>
      <c r="I22" s="111"/>
      <c r="J22" s="115"/>
      <c r="K22" s="111"/>
      <c r="M22" s="3"/>
      <c r="N22" s="3"/>
    </row>
    <row r="23" spans="2:14" x14ac:dyDescent="0.3">
      <c r="B23" s="1">
        <v>5</v>
      </c>
      <c r="C23" s="36">
        <v>42.51</v>
      </c>
      <c r="D23" s="37">
        <v>42.27</v>
      </c>
      <c r="E23" s="37">
        <v>41.92</v>
      </c>
      <c r="F23" s="37">
        <v>42.94</v>
      </c>
      <c r="G23" s="37">
        <v>43.07</v>
      </c>
      <c r="H23" s="37">
        <v>42.05</v>
      </c>
      <c r="I23" s="111"/>
      <c r="J23" s="115"/>
      <c r="K23" s="111"/>
    </row>
    <row r="24" spans="2:14" x14ac:dyDescent="0.3">
      <c r="B24" s="1">
        <v>6</v>
      </c>
      <c r="C24" s="36">
        <v>42.35</v>
      </c>
      <c r="D24" s="37">
        <v>42.39</v>
      </c>
      <c r="E24" s="37">
        <v>42.15</v>
      </c>
      <c r="F24" s="37">
        <v>44.13</v>
      </c>
      <c r="G24" s="37">
        <v>42.3</v>
      </c>
      <c r="H24" s="37">
        <v>42.07</v>
      </c>
      <c r="I24" s="111"/>
      <c r="J24" s="115"/>
      <c r="K24" s="111"/>
    </row>
    <row r="25" spans="2:14" x14ac:dyDescent="0.3">
      <c r="B25" s="1">
        <v>7</v>
      </c>
      <c r="C25" s="36">
        <v>42.37</v>
      </c>
      <c r="D25" s="37">
        <v>42.58</v>
      </c>
      <c r="E25" s="37">
        <v>42.12</v>
      </c>
      <c r="F25" s="37">
        <v>43.03</v>
      </c>
      <c r="G25" s="37">
        <v>42.24</v>
      </c>
      <c r="H25" s="37">
        <v>41.94</v>
      </c>
      <c r="I25" s="111"/>
      <c r="J25" s="115"/>
      <c r="K25" s="111"/>
    </row>
    <row r="26" spans="2:14" x14ac:dyDescent="0.3">
      <c r="B26" s="1">
        <v>8</v>
      </c>
      <c r="C26" s="36">
        <v>42.4</v>
      </c>
      <c r="D26" s="37">
        <v>42.48</v>
      </c>
      <c r="E26" s="37">
        <v>42</v>
      </c>
      <c r="F26" s="37">
        <v>42.58</v>
      </c>
      <c r="G26" s="37">
        <v>42.3</v>
      </c>
      <c r="H26" s="37">
        <v>42.03</v>
      </c>
      <c r="I26" s="111"/>
      <c r="J26" s="115"/>
      <c r="K26" s="111"/>
    </row>
    <row r="27" spans="2:14" x14ac:dyDescent="0.3">
      <c r="B27" s="1">
        <v>9</v>
      </c>
      <c r="C27" s="41">
        <v>42.25</v>
      </c>
      <c r="D27" s="37">
        <v>42.41</v>
      </c>
      <c r="E27" s="37">
        <v>42.02</v>
      </c>
      <c r="F27" s="37">
        <v>42.74</v>
      </c>
      <c r="G27" s="37">
        <v>42.11</v>
      </c>
      <c r="H27" s="37">
        <v>41.91</v>
      </c>
      <c r="I27" s="111"/>
      <c r="J27" s="115"/>
      <c r="K27" s="111"/>
    </row>
    <row r="28" spans="2:14" x14ac:dyDescent="0.3">
      <c r="B28" s="1">
        <v>10</v>
      </c>
      <c r="C28" s="36">
        <v>42.39</v>
      </c>
      <c r="D28" s="37">
        <v>42.37</v>
      </c>
      <c r="E28" s="37">
        <v>42.14</v>
      </c>
      <c r="F28" s="37">
        <v>42.44</v>
      </c>
      <c r="G28" s="37">
        <v>42.22</v>
      </c>
      <c r="H28" s="37">
        <v>42.19</v>
      </c>
      <c r="I28" s="111"/>
      <c r="J28" s="115"/>
      <c r="K28" s="111"/>
    </row>
    <row r="29" spans="2:14" x14ac:dyDescent="0.3">
      <c r="B29" s="1">
        <v>11</v>
      </c>
      <c r="C29" s="36">
        <v>42.22</v>
      </c>
      <c r="D29" s="37">
        <v>42.33</v>
      </c>
      <c r="E29" s="37">
        <v>42.05</v>
      </c>
      <c r="F29" s="37">
        <v>42.62</v>
      </c>
      <c r="G29" s="37">
        <v>42.14</v>
      </c>
      <c r="H29" s="37">
        <v>41.93</v>
      </c>
      <c r="I29" s="111"/>
      <c r="J29" s="115"/>
      <c r="K29" s="111"/>
    </row>
    <row r="30" spans="2:14" x14ac:dyDescent="0.3">
      <c r="B30" s="1">
        <v>12</v>
      </c>
      <c r="C30" s="36">
        <v>42.35</v>
      </c>
      <c r="D30" s="37">
        <v>42.15</v>
      </c>
      <c r="E30" s="37">
        <v>42.03</v>
      </c>
      <c r="F30" s="37">
        <v>42.57</v>
      </c>
      <c r="G30" s="37">
        <v>42.5</v>
      </c>
      <c r="H30" s="37">
        <v>42.2</v>
      </c>
      <c r="I30" s="111"/>
      <c r="J30" s="115"/>
      <c r="K30" s="111"/>
    </row>
    <row r="31" spans="2:14" x14ac:dyDescent="0.3">
      <c r="B31" s="1">
        <v>13</v>
      </c>
      <c r="C31" s="36">
        <v>42.43</v>
      </c>
      <c r="D31" s="37">
        <v>42.84</v>
      </c>
      <c r="E31" s="37">
        <v>42.17</v>
      </c>
      <c r="F31" s="37">
        <v>42.48</v>
      </c>
      <c r="G31" s="37">
        <v>42.18</v>
      </c>
      <c r="H31" s="37">
        <v>42.03</v>
      </c>
      <c r="I31" s="111"/>
      <c r="J31" s="115"/>
      <c r="K31" s="112"/>
      <c r="L31" s="1"/>
    </row>
    <row r="32" spans="2:14" x14ac:dyDescent="0.3">
      <c r="B32" s="1">
        <v>14</v>
      </c>
      <c r="C32" s="39">
        <v>42.85</v>
      </c>
      <c r="D32" s="37">
        <v>42.07</v>
      </c>
      <c r="E32" s="37">
        <v>42.4</v>
      </c>
      <c r="F32" s="37">
        <v>42.55</v>
      </c>
      <c r="G32" s="37">
        <v>42.28</v>
      </c>
      <c r="H32" s="37">
        <v>41.96</v>
      </c>
      <c r="I32" s="111"/>
      <c r="J32" s="115"/>
      <c r="K32" s="112"/>
      <c r="L32" s="1"/>
    </row>
    <row r="33" spans="2:12" x14ac:dyDescent="0.3">
      <c r="B33" s="1">
        <v>15</v>
      </c>
      <c r="C33" s="36">
        <v>44.19</v>
      </c>
      <c r="D33" s="37">
        <v>42</v>
      </c>
      <c r="E33" s="37">
        <v>42.1</v>
      </c>
      <c r="F33" s="37">
        <v>42.49</v>
      </c>
      <c r="G33" s="37">
        <v>42.25</v>
      </c>
      <c r="H33" s="37">
        <v>41.89</v>
      </c>
      <c r="I33" s="111"/>
      <c r="J33" s="115"/>
      <c r="K33" s="112"/>
      <c r="L33" s="1"/>
    </row>
    <row r="34" spans="2:12" x14ac:dyDescent="0.3">
      <c r="B34" s="1">
        <v>16</v>
      </c>
      <c r="C34" s="36">
        <v>43.12</v>
      </c>
      <c r="D34" s="44">
        <v>42.31</v>
      </c>
      <c r="E34" s="37">
        <v>42.11</v>
      </c>
      <c r="F34" s="37">
        <v>42.36</v>
      </c>
      <c r="G34" s="37">
        <v>42.7</v>
      </c>
      <c r="H34" s="37">
        <v>41.93</v>
      </c>
      <c r="I34" s="111"/>
      <c r="J34" s="115"/>
      <c r="K34" s="112"/>
      <c r="L34" s="1"/>
    </row>
    <row r="35" spans="2:12" x14ac:dyDescent="0.3">
      <c r="B35" s="1">
        <v>17</v>
      </c>
      <c r="C35" s="36">
        <v>42.52</v>
      </c>
      <c r="D35" s="37">
        <v>42.28</v>
      </c>
      <c r="E35" s="37">
        <v>42.52</v>
      </c>
      <c r="F35" s="37">
        <v>42.96</v>
      </c>
      <c r="G35" s="37">
        <v>42.35</v>
      </c>
      <c r="H35" s="37">
        <v>42</v>
      </c>
      <c r="I35" s="111"/>
      <c r="J35" s="115"/>
      <c r="K35" s="112"/>
      <c r="L35" s="1"/>
    </row>
    <row r="36" spans="2:12" x14ac:dyDescent="0.3">
      <c r="B36" s="1">
        <v>18</v>
      </c>
      <c r="C36" s="36">
        <v>42.39</v>
      </c>
      <c r="D36" s="37">
        <v>42.28</v>
      </c>
      <c r="E36" s="37">
        <v>42.14</v>
      </c>
      <c r="F36" s="37">
        <v>42.36</v>
      </c>
      <c r="G36" s="37">
        <v>42.13</v>
      </c>
      <c r="H36" s="37">
        <v>42.21</v>
      </c>
      <c r="I36" s="111"/>
      <c r="J36" s="115"/>
      <c r="K36" s="112"/>
      <c r="L36" s="1"/>
    </row>
    <row r="37" spans="2:12" x14ac:dyDescent="0.3">
      <c r="B37" s="1">
        <v>19</v>
      </c>
      <c r="C37" s="36">
        <v>42.88</v>
      </c>
      <c r="D37" s="37">
        <v>41.95</v>
      </c>
      <c r="E37" s="37">
        <v>41.98</v>
      </c>
      <c r="F37" s="37">
        <v>42.55</v>
      </c>
      <c r="G37" s="37">
        <v>42.37</v>
      </c>
      <c r="H37" s="37">
        <v>42.1</v>
      </c>
      <c r="I37" s="111"/>
      <c r="J37" s="115"/>
      <c r="K37" s="112"/>
      <c r="L37" s="1"/>
    </row>
    <row r="38" spans="2:12" x14ac:dyDescent="0.3">
      <c r="B38" s="1">
        <v>20</v>
      </c>
      <c r="C38" s="36">
        <v>42.79</v>
      </c>
      <c r="D38" s="37">
        <v>42.27</v>
      </c>
      <c r="E38" s="37">
        <v>42.07</v>
      </c>
      <c r="F38" s="37">
        <v>42.44</v>
      </c>
      <c r="G38" s="37">
        <v>42.12</v>
      </c>
      <c r="H38" s="37">
        <v>41.79</v>
      </c>
      <c r="I38" s="111"/>
      <c r="J38" s="115"/>
      <c r="K38" s="112"/>
      <c r="L38" s="1"/>
    </row>
    <row r="39" spans="2:12" x14ac:dyDescent="0.3">
      <c r="B39" s="1">
        <v>21</v>
      </c>
      <c r="C39" s="36">
        <v>42.65</v>
      </c>
      <c r="D39" s="37">
        <v>42.04</v>
      </c>
      <c r="E39" s="37">
        <v>41.92</v>
      </c>
      <c r="F39" s="37">
        <v>42.59</v>
      </c>
      <c r="G39" s="37">
        <v>42.19</v>
      </c>
      <c r="H39" s="37">
        <v>42.26</v>
      </c>
      <c r="I39" s="111"/>
      <c r="J39" s="115"/>
      <c r="K39" s="112"/>
      <c r="L39" s="1"/>
    </row>
    <row r="40" spans="2:12" x14ac:dyDescent="0.3">
      <c r="B40" s="1">
        <v>22</v>
      </c>
      <c r="C40" s="36">
        <v>42.4</v>
      </c>
      <c r="D40" s="37">
        <v>42.08</v>
      </c>
      <c r="E40" s="37">
        <v>41.92</v>
      </c>
      <c r="F40" s="37">
        <v>42.28</v>
      </c>
      <c r="G40" s="37">
        <v>42.11</v>
      </c>
      <c r="H40" s="37">
        <v>42.05</v>
      </c>
      <c r="I40" s="111"/>
      <c r="J40" s="115"/>
      <c r="K40" s="112"/>
      <c r="L40" s="1"/>
    </row>
    <row r="41" spans="2:12" x14ac:dyDescent="0.3">
      <c r="B41" s="1">
        <v>23</v>
      </c>
      <c r="C41" s="36">
        <v>42.53</v>
      </c>
      <c r="D41" s="37">
        <v>42.17</v>
      </c>
      <c r="E41" s="37">
        <v>42.16</v>
      </c>
      <c r="F41" s="37">
        <v>42.35</v>
      </c>
      <c r="G41" s="37">
        <v>42.3</v>
      </c>
      <c r="H41" s="37">
        <v>41.68</v>
      </c>
      <c r="I41" s="111"/>
      <c r="J41" s="115"/>
      <c r="K41" s="112"/>
      <c r="L41" s="1"/>
    </row>
    <row r="42" spans="2:12" x14ac:dyDescent="0.3">
      <c r="B42" s="1">
        <v>24</v>
      </c>
      <c r="C42" s="36">
        <v>42.12</v>
      </c>
      <c r="D42" s="37">
        <v>42.32</v>
      </c>
      <c r="E42" s="37">
        <v>42.01</v>
      </c>
      <c r="F42" s="37">
        <v>42.25</v>
      </c>
      <c r="G42" s="37">
        <v>42.2</v>
      </c>
      <c r="H42" s="37">
        <v>42</v>
      </c>
      <c r="I42" s="111"/>
      <c r="J42" s="115"/>
      <c r="K42" s="112"/>
      <c r="L42" s="1"/>
    </row>
    <row r="43" spans="2:12" x14ac:dyDescent="0.3">
      <c r="B43" s="1">
        <v>25</v>
      </c>
      <c r="C43" s="36">
        <v>42.09</v>
      </c>
      <c r="D43" s="37">
        <v>42.53</v>
      </c>
      <c r="E43" s="37">
        <v>41.82</v>
      </c>
      <c r="F43" s="37">
        <v>42.54</v>
      </c>
      <c r="G43" s="37">
        <v>42.16</v>
      </c>
      <c r="H43" s="37">
        <v>41.81</v>
      </c>
      <c r="I43" s="111"/>
      <c r="J43" s="115"/>
      <c r="K43" s="112"/>
      <c r="L43" s="1"/>
    </row>
    <row r="44" spans="2:12" x14ac:dyDescent="0.3">
      <c r="B44" s="1">
        <v>26</v>
      </c>
      <c r="C44" s="36">
        <v>42.08</v>
      </c>
      <c r="D44" s="37">
        <v>43.11</v>
      </c>
      <c r="E44" s="37">
        <v>41.96</v>
      </c>
      <c r="F44" s="37"/>
      <c r="G44" s="37">
        <v>42.16</v>
      </c>
      <c r="H44" s="37">
        <v>41.85</v>
      </c>
      <c r="I44" s="111"/>
      <c r="J44" s="115"/>
      <c r="K44" s="112"/>
      <c r="L44" s="1"/>
    </row>
    <row r="45" spans="2:12" x14ac:dyDescent="0.3">
      <c r="B45" s="1">
        <v>27</v>
      </c>
      <c r="C45" s="36">
        <v>42.19</v>
      </c>
      <c r="D45" s="37">
        <v>42.52</v>
      </c>
      <c r="E45" s="37">
        <v>41.99</v>
      </c>
      <c r="F45" s="37"/>
      <c r="G45" s="37">
        <v>42.27</v>
      </c>
      <c r="H45" s="37">
        <v>42.01</v>
      </c>
      <c r="I45" s="111"/>
      <c r="J45" s="115"/>
      <c r="K45" s="112"/>
      <c r="L45" s="1"/>
    </row>
    <row r="46" spans="2:12" x14ac:dyDescent="0.3">
      <c r="B46" s="1">
        <v>28</v>
      </c>
      <c r="C46" s="36">
        <v>42.2</v>
      </c>
      <c r="D46" s="37"/>
      <c r="E46" s="37">
        <v>42.02</v>
      </c>
      <c r="F46" s="37"/>
      <c r="G46" s="37">
        <v>42.02</v>
      </c>
      <c r="H46" s="37">
        <v>41.77</v>
      </c>
      <c r="I46" s="111"/>
      <c r="J46" s="115"/>
      <c r="K46" s="112"/>
      <c r="L46" s="1"/>
    </row>
    <row r="47" spans="2:12" x14ac:dyDescent="0.3">
      <c r="B47" s="1">
        <v>29</v>
      </c>
      <c r="C47" s="36">
        <v>42.61</v>
      </c>
      <c r="D47" s="37"/>
      <c r="E47" s="37">
        <v>42.07</v>
      </c>
      <c r="F47" s="37"/>
      <c r="G47" s="37">
        <v>42.06</v>
      </c>
      <c r="H47" s="37">
        <v>41.71</v>
      </c>
      <c r="I47" s="111"/>
      <c r="J47" s="115"/>
      <c r="K47" s="112"/>
      <c r="L47" s="1"/>
    </row>
    <row r="48" spans="2:12" x14ac:dyDescent="0.3">
      <c r="B48" s="1">
        <v>30</v>
      </c>
      <c r="C48" s="36">
        <v>42.36</v>
      </c>
      <c r="D48" s="37"/>
      <c r="E48" s="37">
        <v>42.15</v>
      </c>
      <c r="F48" s="37"/>
      <c r="G48" s="37">
        <v>42.19</v>
      </c>
      <c r="H48" s="37">
        <v>41.99</v>
      </c>
      <c r="I48" s="111"/>
      <c r="J48" s="115"/>
      <c r="K48" s="112"/>
      <c r="L48" s="1"/>
    </row>
    <row r="49" spans="2:12" x14ac:dyDescent="0.3">
      <c r="B49" s="1">
        <v>31</v>
      </c>
      <c r="C49" s="36">
        <v>42.26</v>
      </c>
      <c r="D49" s="37"/>
      <c r="E49" s="37">
        <v>42.13</v>
      </c>
      <c r="F49" s="37"/>
      <c r="G49" s="37">
        <v>42.34</v>
      </c>
      <c r="H49" s="37">
        <v>41.99</v>
      </c>
      <c r="I49" s="111"/>
      <c r="J49" s="115"/>
      <c r="K49" s="112"/>
      <c r="L49" s="1"/>
    </row>
    <row r="50" spans="2:12" x14ac:dyDescent="0.3">
      <c r="B50" s="1">
        <v>32</v>
      </c>
      <c r="C50" s="36">
        <v>42.51</v>
      </c>
      <c r="D50" s="37"/>
      <c r="E50" s="37">
        <v>42.22</v>
      </c>
      <c r="F50" s="37"/>
      <c r="G50" s="37">
        <v>42.19</v>
      </c>
      <c r="H50" s="37">
        <v>41.9</v>
      </c>
      <c r="I50" s="111"/>
      <c r="J50" s="115"/>
      <c r="K50" s="112"/>
      <c r="L50" s="1"/>
    </row>
    <row r="51" spans="2:12" x14ac:dyDescent="0.3">
      <c r="B51" s="1">
        <v>33</v>
      </c>
      <c r="C51" s="36">
        <v>42.24</v>
      </c>
      <c r="D51" s="37"/>
      <c r="E51" s="37">
        <v>42.1</v>
      </c>
      <c r="F51" s="37"/>
      <c r="G51" s="37">
        <v>42.15</v>
      </c>
      <c r="H51" s="37">
        <v>42.02</v>
      </c>
      <c r="I51" s="111"/>
      <c r="J51" s="115"/>
      <c r="K51" s="112"/>
      <c r="L51" s="1"/>
    </row>
    <row r="52" spans="2:12" x14ac:dyDescent="0.3">
      <c r="B52" s="1">
        <v>34</v>
      </c>
      <c r="C52" s="36">
        <v>42.27</v>
      </c>
      <c r="D52" s="37"/>
      <c r="E52" s="37">
        <v>42.05</v>
      </c>
      <c r="F52" s="37"/>
      <c r="G52" s="37">
        <v>42.15</v>
      </c>
      <c r="H52" s="37">
        <v>41.82</v>
      </c>
      <c r="I52" s="111"/>
      <c r="J52" s="115"/>
      <c r="K52" s="112"/>
      <c r="L52" s="1"/>
    </row>
    <row r="53" spans="2:12" x14ac:dyDescent="0.3">
      <c r="B53" s="1">
        <v>35</v>
      </c>
      <c r="C53" s="36">
        <v>43.11</v>
      </c>
      <c r="D53" s="37"/>
      <c r="E53" s="37">
        <v>42.01</v>
      </c>
      <c r="F53" s="37"/>
      <c r="G53" s="37">
        <v>42.26</v>
      </c>
      <c r="H53" s="37">
        <v>42.26</v>
      </c>
      <c r="I53" s="111"/>
      <c r="J53" s="115"/>
      <c r="K53" s="112"/>
      <c r="L53" s="1"/>
    </row>
    <row r="54" spans="2:12" x14ac:dyDescent="0.3">
      <c r="B54" s="1">
        <v>36</v>
      </c>
      <c r="C54" s="36">
        <v>42.64</v>
      </c>
      <c r="D54" s="37"/>
      <c r="E54" s="37">
        <v>41.91</v>
      </c>
      <c r="F54" s="37"/>
      <c r="G54" s="37">
        <v>42.28</v>
      </c>
      <c r="H54" s="37">
        <v>42.14</v>
      </c>
      <c r="I54" s="111"/>
      <c r="J54" s="115"/>
      <c r="K54" s="112"/>
      <c r="L54" s="1"/>
    </row>
    <row r="55" spans="2:12" x14ac:dyDescent="0.3">
      <c r="B55" s="1">
        <v>37</v>
      </c>
      <c r="C55" s="36">
        <v>42.44</v>
      </c>
      <c r="D55" s="37"/>
      <c r="E55" s="37">
        <v>42.11</v>
      </c>
      <c r="F55" s="37"/>
      <c r="G55" s="37">
        <v>42.58</v>
      </c>
      <c r="H55" s="37">
        <v>42.4</v>
      </c>
      <c r="I55" s="111"/>
      <c r="J55" s="115"/>
      <c r="K55" s="112"/>
      <c r="L55" s="1"/>
    </row>
    <row r="56" spans="2:12" x14ac:dyDescent="0.3">
      <c r="B56" s="1">
        <v>38</v>
      </c>
      <c r="C56" s="36">
        <v>42.39</v>
      </c>
      <c r="D56" s="37"/>
      <c r="E56" s="37">
        <v>42.04</v>
      </c>
      <c r="F56" s="37"/>
      <c r="G56" s="37">
        <v>42.29</v>
      </c>
      <c r="H56" s="37">
        <v>41.86</v>
      </c>
      <c r="I56" s="111"/>
      <c r="J56" s="115"/>
      <c r="K56" s="112"/>
      <c r="L56" s="1"/>
    </row>
    <row r="57" spans="2:12" x14ac:dyDescent="0.3">
      <c r="B57" s="1">
        <v>39</v>
      </c>
      <c r="C57" s="36">
        <v>42.22</v>
      </c>
      <c r="D57" s="37"/>
      <c r="E57" s="37">
        <v>42.13</v>
      </c>
      <c r="F57" s="37"/>
      <c r="G57" s="37">
        <v>42.5</v>
      </c>
      <c r="H57" s="37">
        <v>42.08</v>
      </c>
      <c r="I57" s="111"/>
      <c r="J57" s="115"/>
      <c r="K57" s="112"/>
      <c r="L57" s="1"/>
    </row>
    <row r="58" spans="2:12" x14ac:dyDescent="0.3">
      <c r="B58" s="1">
        <v>40</v>
      </c>
      <c r="C58" s="36">
        <v>42.39</v>
      </c>
      <c r="D58" s="37"/>
      <c r="E58" s="37">
        <v>42.16</v>
      </c>
      <c r="F58" s="37"/>
      <c r="G58" s="37">
        <v>42.87</v>
      </c>
      <c r="H58" s="37">
        <v>41.87</v>
      </c>
      <c r="I58" s="111"/>
      <c r="J58" s="115"/>
      <c r="K58" s="112"/>
      <c r="L58" s="1"/>
    </row>
    <row r="59" spans="2:12" x14ac:dyDescent="0.3">
      <c r="B59" s="1">
        <v>41</v>
      </c>
      <c r="C59" s="36">
        <v>42.9</v>
      </c>
      <c r="D59" s="37"/>
      <c r="E59" s="37">
        <v>42.19</v>
      </c>
      <c r="F59" s="37"/>
      <c r="G59" s="37"/>
      <c r="H59" s="37">
        <v>41.95</v>
      </c>
      <c r="I59" s="111"/>
      <c r="J59" s="115"/>
      <c r="K59" s="112"/>
      <c r="L59" s="1"/>
    </row>
    <row r="60" spans="2:12" x14ac:dyDescent="0.3">
      <c r="B60" s="1">
        <v>42</v>
      </c>
      <c r="C60" s="36"/>
      <c r="D60" s="37"/>
      <c r="E60" s="37">
        <v>42.19</v>
      </c>
      <c r="F60" s="37"/>
      <c r="G60" s="37"/>
      <c r="H60" s="37">
        <v>42.15</v>
      </c>
      <c r="I60" s="111"/>
      <c r="J60" s="115"/>
      <c r="K60" s="112"/>
      <c r="L60" s="1"/>
    </row>
    <row r="61" spans="2:12" x14ac:dyDescent="0.3">
      <c r="B61" s="1">
        <v>43</v>
      </c>
      <c r="C61" s="36"/>
      <c r="D61" s="37"/>
      <c r="E61" s="37">
        <v>42.02</v>
      </c>
      <c r="F61" s="37"/>
      <c r="G61" s="37"/>
      <c r="H61" s="37">
        <v>41.82</v>
      </c>
      <c r="I61" s="111"/>
      <c r="J61" s="115"/>
      <c r="K61" s="112"/>
      <c r="L61" s="1"/>
    </row>
    <row r="62" spans="2:12" x14ac:dyDescent="0.3">
      <c r="B62" s="1">
        <v>44</v>
      </c>
      <c r="C62" s="36"/>
      <c r="D62" s="37"/>
      <c r="E62" s="37">
        <v>41.9</v>
      </c>
      <c r="F62" s="37"/>
      <c r="G62" s="37"/>
      <c r="H62" s="37">
        <v>42.2</v>
      </c>
      <c r="I62" s="111"/>
      <c r="J62" s="115"/>
      <c r="K62" s="112"/>
      <c r="L62" s="1"/>
    </row>
    <row r="63" spans="2:12" x14ac:dyDescent="0.3">
      <c r="B63" s="1">
        <v>45</v>
      </c>
      <c r="C63" s="36"/>
      <c r="D63" s="37"/>
      <c r="E63" s="37">
        <v>42.12</v>
      </c>
      <c r="F63" s="37"/>
      <c r="G63" s="37"/>
      <c r="H63" s="37">
        <v>42.03</v>
      </c>
      <c r="I63" s="111"/>
      <c r="J63" s="115"/>
      <c r="K63" s="112"/>
      <c r="L63" s="1"/>
    </row>
    <row r="64" spans="2:12" x14ac:dyDescent="0.3">
      <c r="B64" s="1">
        <v>46</v>
      </c>
      <c r="C64" s="36"/>
      <c r="D64" s="37"/>
      <c r="E64" s="37"/>
      <c r="F64" s="37"/>
      <c r="G64" s="37"/>
      <c r="H64" s="37">
        <v>41.96</v>
      </c>
      <c r="I64" s="111"/>
      <c r="J64" s="115"/>
      <c r="K64" s="112"/>
      <c r="L64" s="1"/>
    </row>
    <row r="65" spans="1:16" x14ac:dyDescent="0.3">
      <c r="B65" s="1">
        <v>47</v>
      </c>
      <c r="C65" s="36"/>
      <c r="D65" s="37"/>
      <c r="E65" s="37"/>
      <c r="F65" s="37"/>
      <c r="G65" s="37"/>
      <c r="H65" s="37">
        <v>41.75</v>
      </c>
      <c r="I65" s="111"/>
      <c r="J65" s="115"/>
      <c r="K65" s="112"/>
      <c r="L65" s="1"/>
    </row>
    <row r="66" spans="1:16" x14ac:dyDescent="0.3">
      <c r="B66" s="1">
        <v>48</v>
      </c>
      <c r="C66" s="36"/>
      <c r="D66" s="37"/>
      <c r="E66" s="37"/>
      <c r="F66" s="37"/>
      <c r="G66" s="37"/>
      <c r="H66" s="37">
        <v>41.96</v>
      </c>
      <c r="I66" s="111"/>
      <c r="J66" s="115"/>
      <c r="K66" s="112"/>
      <c r="L66" s="1"/>
    </row>
    <row r="67" spans="1:16" x14ac:dyDescent="0.3">
      <c r="B67" s="1">
        <v>49</v>
      </c>
      <c r="C67" s="36"/>
      <c r="D67" s="37"/>
      <c r="E67" s="37"/>
      <c r="F67" s="37"/>
      <c r="G67" s="37"/>
      <c r="H67" s="37">
        <v>41.87</v>
      </c>
      <c r="I67" s="111"/>
      <c r="J67" s="115"/>
      <c r="K67" s="112"/>
      <c r="L67" s="1"/>
    </row>
    <row r="68" spans="1:16" x14ac:dyDescent="0.3">
      <c r="B68" s="1">
        <v>50</v>
      </c>
      <c r="C68" s="36"/>
      <c r="D68" s="37"/>
      <c r="E68" s="37"/>
      <c r="F68" s="37"/>
      <c r="G68" s="37"/>
      <c r="H68" s="37">
        <v>41.85</v>
      </c>
      <c r="I68" s="111"/>
      <c r="J68" s="115"/>
      <c r="K68" s="112"/>
      <c r="L68" s="1"/>
    </row>
    <row r="69" spans="1:16" x14ac:dyDescent="0.3">
      <c r="B69" s="1">
        <v>51</v>
      </c>
      <c r="C69" s="36"/>
      <c r="D69" s="37"/>
      <c r="E69" s="37"/>
      <c r="F69" s="37"/>
      <c r="G69" s="37"/>
      <c r="H69" s="37">
        <v>42.54</v>
      </c>
      <c r="I69" s="111"/>
      <c r="J69" s="115"/>
      <c r="K69" s="112"/>
      <c r="L69" s="1"/>
    </row>
    <row r="70" spans="1:16" x14ac:dyDescent="0.3">
      <c r="B70" s="1">
        <v>52</v>
      </c>
      <c r="C70" s="36"/>
      <c r="D70" s="37"/>
      <c r="E70" s="37"/>
      <c r="F70" s="37"/>
      <c r="G70" s="37"/>
      <c r="H70" s="37">
        <v>41.95</v>
      </c>
      <c r="I70" s="111"/>
      <c r="J70" s="115"/>
      <c r="K70" s="112"/>
      <c r="L70" s="1"/>
    </row>
    <row r="71" spans="1:16" x14ac:dyDescent="0.3">
      <c r="B71" s="1">
        <v>53</v>
      </c>
      <c r="C71" s="36"/>
      <c r="D71" s="37"/>
      <c r="E71" s="37"/>
      <c r="F71" s="37"/>
      <c r="G71" s="37"/>
      <c r="H71" s="37">
        <v>42</v>
      </c>
      <c r="I71" s="111"/>
      <c r="J71" s="115"/>
      <c r="K71" s="112"/>
      <c r="L71" s="1"/>
    </row>
    <row r="72" spans="1:16" x14ac:dyDescent="0.3">
      <c r="B72" s="1">
        <v>54</v>
      </c>
      <c r="C72" s="36"/>
      <c r="D72" s="37"/>
      <c r="E72" s="37"/>
      <c r="F72" s="37"/>
      <c r="G72" s="37"/>
      <c r="H72" s="37">
        <v>41.86</v>
      </c>
      <c r="I72" s="111"/>
      <c r="J72" s="115"/>
      <c r="K72" s="112"/>
      <c r="L72" s="1"/>
    </row>
    <row r="73" spans="1:16" x14ac:dyDescent="0.3">
      <c r="B73" s="1">
        <v>55</v>
      </c>
      <c r="C73" s="36"/>
      <c r="D73" s="37"/>
      <c r="E73" s="37"/>
      <c r="F73" s="37"/>
      <c r="G73" s="37"/>
      <c r="H73" s="37">
        <v>41.93</v>
      </c>
      <c r="I73" s="111"/>
      <c r="J73" s="115"/>
      <c r="K73" s="112"/>
      <c r="L73" s="1"/>
    </row>
    <row r="74" spans="1:16" x14ac:dyDescent="0.3">
      <c r="B74" s="1">
        <v>56</v>
      </c>
      <c r="C74" s="36"/>
      <c r="D74" s="37"/>
      <c r="E74" s="37"/>
      <c r="F74" s="37"/>
      <c r="G74" s="37"/>
      <c r="H74" s="37">
        <v>42</v>
      </c>
      <c r="I74" s="111"/>
      <c r="J74" s="115"/>
      <c r="K74" s="112"/>
      <c r="L74" s="1"/>
    </row>
    <row r="75" spans="1:16" x14ac:dyDescent="0.3">
      <c r="B75" s="1">
        <v>57</v>
      </c>
      <c r="C75" s="55"/>
      <c r="D75" s="37"/>
      <c r="E75" s="37"/>
      <c r="F75" s="37"/>
      <c r="G75" s="37"/>
      <c r="H75" s="37">
        <v>41.98</v>
      </c>
      <c r="I75" s="112"/>
      <c r="J75" s="116"/>
      <c r="K75" s="112"/>
      <c r="L75" s="1"/>
    </row>
    <row r="76" spans="1:16" x14ac:dyDescent="0.3">
      <c r="B76" s="1">
        <v>58</v>
      </c>
      <c r="C76" s="117"/>
      <c r="D76" s="111"/>
      <c r="E76" s="111"/>
      <c r="F76" s="111"/>
      <c r="G76" s="111"/>
      <c r="H76" s="111">
        <v>41.89</v>
      </c>
      <c r="I76" s="112"/>
      <c r="J76" s="116"/>
      <c r="K76" s="112"/>
      <c r="L76" s="1"/>
    </row>
    <row r="77" spans="1:16" x14ac:dyDescent="0.3">
      <c r="B77" s="1">
        <v>59</v>
      </c>
      <c r="C77" s="117"/>
      <c r="D77" s="111"/>
      <c r="E77" s="111"/>
      <c r="F77" s="111"/>
      <c r="G77" s="111"/>
      <c r="H77" s="111">
        <v>41.94</v>
      </c>
      <c r="I77" s="111"/>
      <c r="J77" s="115"/>
      <c r="K77" s="111"/>
    </row>
    <row r="78" spans="1:16" x14ac:dyDescent="0.3">
      <c r="B78" s="1">
        <v>60</v>
      </c>
      <c r="C78" s="117"/>
      <c r="D78" s="111"/>
      <c r="E78" s="111"/>
      <c r="F78" s="111"/>
      <c r="G78" s="111"/>
      <c r="H78" s="111">
        <v>41.9</v>
      </c>
      <c r="I78" s="111"/>
      <c r="J78" s="115"/>
      <c r="K78" s="111"/>
    </row>
    <row r="79" spans="1:16" s="2" customFormat="1" x14ac:dyDescent="0.3">
      <c r="A79" s="1"/>
      <c r="B79" s="1">
        <v>61</v>
      </c>
      <c r="C79" s="117"/>
      <c r="D79" s="111"/>
      <c r="E79" s="111"/>
      <c r="F79" s="111"/>
      <c r="G79" s="111"/>
      <c r="H79" s="111"/>
      <c r="I79" s="111"/>
      <c r="J79" s="115"/>
      <c r="K79" s="111"/>
      <c r="M79" s="1"/>
      <c r="N79" s="1"/>
      <c r="O79" s="1"/>
      <c r="P79" s="1"/>
    </row>
    <row r="80" spans="1:16" s="2" customFormat="1" x14ac:dyDescent="0.3">
      <c r="A80" s="1"/>
      <c r="B80" s="1">
        <v>62</v>
      </c>
      <c r="C80" s="117"/>
      <c r="D80" s="111"/>
      <c r="E80" s="111"/>
      <c r="F80" s="111"/>
      <c r="G80" s="111"/>
      <c r="H80" s="111"/>
      <c r="I80" s="111"/>
      <c r="J80" s="115"/>
      <c r="K80" s="111"/>
      <c r="M80" s="1"/>
      <c r="N80" s="1"/>
      <c r="O80" s="1"/>
      <c r="P80" s="1"/>
    </row>
    <row r="81" spans="1:16" s="2" customFormat="1" ht="15" thickBot="1" x14ac:dyDescent="0.35">
      <c r="A81" s="1"/>
      <c r="B81" s="1">
        <v>63</v>
      </c>
      <c r="C81" s="118"/>
      <c r="D81" s="119"/>
      <c r="E81" s="119"/>
      <c r="F81" s="119"/>
      <c r="G81" s="119"/>
      <c r="H81" s="119"/>
      <c r="I81" s="119"/>
      <c r="J81" s="120"/>
      <c r="K81" s="111"/>
      <c r="M81" s="1"/>
      <c r="N81" s="1"/>
      <c r="O81" s="1"/>
      <c r="P81" s="1"/>
    </row>
  </sheetData>
  <mergeCells count="11">
    <mergeCell ref="N11:N12"/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P81"/>
  <sheetViews>
    <sheetView topLeftCell="A2" zoomScale="90" zoomScaleNormal="90" workbookViewId="0">
      <selection activeCell="H14" sqref="H14"/>
    </sheetView>
  </sheetViews>
  <sheetFormatPr defaultColWidth="8.88671875" defaultRowHeight="14.4" x14ac:dyDescent="0.3"/>
  <cols>
    <col min="1" max="1" width="8.6640625" style="1" customWidth="1"/>
    <col min="2" max="2" width="22.6640625" style="1" customWidth="1"/>
    <col min="3" max="3" width="9.44140625" style="1" customWidth="1"/>
    <col min="4" max="6" width="9.44140625" style="2" customWidth="1"/>
    <col min="7" max="7" width="11.33203125" style="2" customWidth="1"/>
    <col min="8" max="8" width="12.88671875" style="2" customWidth="1"/>
    <col min="9" max="9" width="13" style="2" customWidth="1"/>
    <col min="10" max="10" width="12.6640625" style="2" customWidth="1"/>
    <col min="11" max="11" width="12" style="2" customWidth="1"/>
    <col min="12" max="12" width="15.88671875" style="2" customWidth="1"/>
    <col min="13" max="13" width="11.44140625" style="1" customWidth="1"/>
    <col min="14" max="14" width="10.5546875" style="1" customWidth="1"/>
    <col min="15" max="16384" width="8.88671875" style="1"/>
  </cols>
  <sheetData>
    <row r="2" spans="1:16" ht="18" x14ac:dyDescent="0.35">
      <c r="A2" s="353" t="s">
        <v>136</v>
      </c>
      <c r="B2" s="353"/>
      <c r="C2" s="353"/>
      <c r="D2" s="353"/>
      <c r="E2" s="353"/>
      <c r="F2" s="353"/>
      <c r="G2" s="353"/>
      <c r="H2" s="353"/>
      <c r="I2" s="353"/>
      <c r="J2" s="353"/>
      <c r="K2" s="353"/>
      <c r="L2" s="353"/>
    </row>
    <row r="3" spans="1:16" ht="7.5" customHeight="1" thickBot="1" x14ac:dyDescent="0.35"/>
    <row r="4" spans="1:16" ht="18" thickBot="1" x14ac:dyDescent="0.4">
      <c r="A4" s="354" t="s">
        <v>170</v>
      </c>
      <c r="B4" s="355"/>
      <c r="C4" s="355"/>
      <c r="D4" s="355"/>
      <c r="E4" s="355"/>
      <c r="F4" s="355"/>
      <c r="G4" s="355"/>
      <c r="H4" s="355"/>
      <c r="I4" s="355"/>
      <c r="J4" s="355"/>
      <c r="K4" s="355"/>
      <c r="L4" s="355"/>
      <c r="M4" s="355"/>
      <c r="N4" s="356"/>
    </row>
    <row r="5" spans="1:16" ht="7.5" customHeight="1" thickBot="1" x14ac:dyDescent="0.35"/>
    <row r="6" spans="1:16" s="2" customFormat="1" ht="20.25" customHeight="1" x14ac:dyDescent="0.3">
      <c r="A6" s="357" t="s">
        <v>23</v>
      </c>
      <c r="B6" s="359" t="s">
        <v>13</v>
      </c>
      <c r="C6" s="361" t="s">
        <v>18</v>
      </c>
      <c r="D6" s="363" t="s">
        <v>24</v>
      </c>
      <c r="E6" s="365" t="s">
        <v>25</v>
      </c>
      <c r="F6" s="367" t="s">
        <v>26</v>
      </c>
      <c r="G6" s="368"/>
      <c r="H6" s="368"/>
      <c r="I6" s="369"/>
      <c r="J6" s="370" t="s">
        <v>27</v>
      </c>
      <c r="K6" s="372" t="s">
        <v>28</v>
      </c>
      <c r="L6" s="373"/>
      <c r="M6" s="77"/>
      <c r="N6" s="78"/>
    </row>
    <row r="7" spans="1:16" s="2" customFormat="1" ht="27.75" customHeight="1" thickBot="1" x14ac:dyDescent="0.35">
      <c r="A7" s="358"/>
      <c r="B7" s="360"/>
      <c r="C7" s="362"/>
      <c r="D7" s="364"/>
      <c r="E7" s="366"/>
      <c r="F7" s="378" t="s">
        <v>29</v>
      </c>
      <c r="G7" s="79" t="s">
        <v>30</v>
      </c>
      <c r="H7" s="79" t="s">
        <v>31</v>
      </c>
      <c r="I7" s="92" t="s">
        <v>32</v>
      </c>
      <c r="J7" s="371"/>
      <c r="K7" s="102" t="s">
        <v>33</v>
      </c>
      <c r="L7" s="103" t="s">
        <v>34</v>
      </c>
      <c r="M7" s="101" t="s">
        <v>35</v>
      </c>
      <c r="N7" s="80" t="s">
        <v>36</v>
      </c>
    </row>
    <row r="8" spans="1:16" s="3" customFormat="1" ht="30" customHeight="1" thickBot="1" x14ac:dyDescent="0.35">
      <c r="A8" s="81">
        <v>1</v>
      </c>
      <c r="B8" s="127" t="s">
        <v>122</v>
      </c>
      <c r="C8" s="84" t="s">
        <v>152</v>
      </c>
      <c r="D8" s="121">
        <f>COUNTA(C19:C83)</f>
        <v>42</v>
      </c>
      <c r="E8" s="89">
        <f>COUNTA(C19:C83)</f>
        <v>42</v>
      </c>
      <c r="F8" s="376">
        <f>MIN(C19:C82)</f>
        <v>41.85</v>
      </c>
      <c r="G8" s="124">
        <f>AVERAGE(C19:C85)</f>
        <v>42.513333333333335</v>
      </c>
      <c r="H8" s="70">
        <v>3</v>
      </c>
      <c r="I8" s="93">
        <f t="shared" ref="I8:I13" si="0">G8-F8</f>
        <v>0.663333333333334</v>
      </c>
      <c r="J8" s="98">
        <v>2.0720717592592593E-2</v>
      </c>
      <c r="K8" s="104">
        <f>J8</f>
        <v>2.0720717592592593E-2</v>
      </c>
      <c r="L8" s="105">
        <f>K8</f>
        <v>2.0720717592592593E-2</v>
      </c>
      <c r="M8" s="380" t="s">
        <v>188</v>
      </c>
      <c r="N8" s="71"/>
      <c r="O8" s="69"/>
      <c r="P8" s="19"/>
    </row>
    <row r="9" spans="1:16" s="3" customFormat="1" ht="30" customHeight="1" thickBot="1" x14ac:dyDescent="0.35">
      <c r="A9" s="82">
        <v>2</v>
      </c>
      <c r="B9" s="88" t="s">
        <v>121</v>
      </c>
      <c r="C9" s="85" t="s">
        <v>158</v>
      </c>
      <c r="D9" s="20">
        <f>COUNTA(D19:D83)+D8+1</f>
        <v>71</v>
      </c>
      <c r="E9" s="90">
        <f>COUNTA(D19:D83)+1</f>
        <v>29</v>
      </c>
      <c r="F9" s="379">
        <f>MIN(D19:D82)</f>
        <v>41.96</v>
      </c>
      <c r="G9" s="54">
        <f>AVERAGE(D19:D84)</f>
        <v>42.336785714285703</v>
      </c>
      <c r="H9" s="18">
        <v>1</v>
      </c>
      <c r="I9" s="94">
        <f t="shared" si="0"/>
        <v>0.37678571428570251</v>
      </c>
      <c r="J9" s="99">
        <v>3.6239571759259258E-2</v>
      </c>
      <c r="K9" s="106">
        <f>J9-J8</f>
        <v>1.5518854166666665E-2</v>
      </c>
      <c r="L9" s="107">
        <f>K9</f>
        <v>1.5518854166666665E-2</v>
      </c>
      <c r="M9" s="381" t="s">
        <v>189</v>
      </c>
      <c r="N9" s="72"/>
      <c r="O9" s="51"/>
      <c r="P9" s="19"/>
    </row>
    <row r="10" spans="1:16" s="3" customFormat="1" ht="30" customHeight="1" x14ac:dyDescent="0.3">
      <c r="A10" s="82">
        <v>3</v>
      </c>
      <c r="B10" s="88" t="s">
        <v>122</v>
      </c>
      <c r="C10" s="85" t="s">
        <v>151</v>
      </c>
      <c r="D10" s="20">
        <f>COUNTA(E19:E83)+D9+1</f>
        <v>121</v>
      </c>
      <c r="E10" s="90">
        <f>COUNTA(E19:E83)+1</f>
        <v>50</v>
      </c>
      <c r="F10" s="123">
        <f>MIN(E19:E84)</f>
        <v>41.89</v>
      </c>
      <c r="G10" s="53">
        <f>AVERAGE(E19:E85)</f>
        <v>42.210816326530612</v>
      </c>
      <c r="H10" s="18">
        <v>1</v>
      </c>
      <c r="I10" s="94">
        <f t="shared" si="0"/>
        <v>0.32081632653061121</v>
      </c>
      <c r="J10" s="99">
        <v>6.1770023148148147E-2</v>
      </c>
      <c r="K10" s="106">
        <f>J10-J9</f>
        <v>2.5530451388888889E-2</v>
      </c>
      <c r="L10" s="107">
        <f>K10+L8</f>
        <v>4.6251168981481482E-2</v>
      </c>
      <c r="M10" s="381" t="s">
        <v>190</v>
      </c>
      <c r="N10" s="73"/>
      <c r="O10" s="61"/>
      <c r="P10" s="19"/>
    </row>
    <row r="11" spans="1:16" s="3" customFormat="1" ht="30" customHeight="1" x14ac:dyDescent="0.3">
      <c r="A11" s="82">
        <v>4</v>
      </c>
      <c r="B11" s="88" t="s">
        <v>121</v>
      </c>
      <c r="C11" s="85" t="s">
        <v>146</v>
      </c>
      <c r="D11" s="20">
        <f>COUNTA(F19:F83)+D10+1</f>
        <v>159</v>
      </c>
      <c r="E11" s="90">
        <f>COUNTA(F19:F83)+1</f>
        <v>38</v>
      </c>
      <c r="F11" s="95">
        <f>MIN(F19:F84)</f>
        <v>42.03</v>
      </c>
      <c r="G11" s="53">
        <f>AVERAGE(F19:F84)</f>
        <v>42.355135135135136</v>
      </c>
      <c r="H11" s="18">
        <v>2</v>
      </c>
      <c r="I11" s="94">
        <f t="shared" si="0"/>
        <v>0.32513513513513459</v>
      </c>
      <c r="J11" s="99">
        <v>8.1500740740740749E-2</v>
      </c>
      <c r="K11" s="106">
        <f>J11-J10</f>
        <v>1.9730717592592602E-2</v>
      </c>
      <c r="L11" s="107">
        <f>K11+L9</f>
        <v>3.5249571759259267E-2</v>
      </c>
      <c r="M11" s="381" t="s">
        <v>191</v>
      </c>
      <c r="N11" s="72"/>
      <c r="O11" s="51"/>
      <c r="P11" s="19"/>
    </row>
    <row r="12" spans="1:16" s="3" customFormat="1" ht="30" customHeight="1" x14ac:dyDescent="0.3">
      <c r="A12" s="82">
        <v>5</v>
      </c>
      <c r="B12" s="129" t="s">
        <v>122</v>
      </c>
      <c r="C12" s="86" t="s">
        <v>147</v>
      </c>
      <c r="D12" s="20">
        <f>COUNTA(G19:G83)+D11+1</f>
        <v>203</v>
      </c>
      <c r="E12" s="90">
        <f>COUNTA(G19:G83)+1</f>
        <v>44</v>
      </c>
      <c r="F12" s="95">
        <f>MIN(G19:G84)</f>
        <v>41.91</v>
      </c>
      <c r="G12" s="53">
        <f>AVERAGE(G19:G884)</f>
        <v>42.073488372093017</v>
      </c>
      <c r="H12" s="18">
        <v>15</v>
      </c>
      <c r="I12" s="94">
        <f t="shared" si="0"/>
        <v>0.16348837209302047</v>
      </c>
      <c r="J12" s="99">
        <v>0.1040292013888889</v>
      </c>
      <c r="K12" s="106">
        <f>J12-J11</f>
        <v>2.2528460648148146E-2</v>
      </c>
      <c r="L12" s="108">
        <f>K12+L10</f>
        <v>6.8779629629629635E-2</v>
      </c>
      <c r="M12" s="381" t="s">
        <v>192</v>
      </c>
      <c r="N12" s="73" t="s">
        <v>151</v>
      </c>
      <c r="O12" s="386" t="s">
        <v>231</v>
      </c>
    </row>
    <row r="13" spans="1:16" s="3" customFormat="1" ht="30" customHeight="1" thickBot="1" x14ac:dyDescent="0.35">
      <c r="A13" s="83" t="s">
        <v>37</v>
      </c>
      <c r="B13" s="128" t="s">
        <v>121</v>
      </c>
      <c r="C13" s="87" t="s">
        <v>150</v>
      </c>
      <c r="D13" s="122">
        <f>COUNTA(H19:H83)+D12+1</f>
        <v>243</v>
      </c>
      <c r="E13" s="132">
        <f>COUNTA(H19:H83)+1</f>
        <v>40</v>
      </c>
      <c r="F13" s="96">
        <f>MIN(H19:H84)</f>
        <v>42.17</v>
      </c>
      <c r="G13" s="74">
        <f>AVERAGE(H19:H84)</f>
        <v>42.445384615384611</v>
      </c>
      <c r="H13" s="75">
        <v>3</v>
      </c>
      <c r="I13" s="97">
        <f t="shared" si="0"/>
        <v>0.27538461538460979</v>
      </c>
      <c r="J13" s="100" t="str">
        <f>'Общие результаты'!G6</f>
        <v>3:00:06</v>
      </c>
      <c r="K13" s="109">
        <f>J13-J12</f>
        <v>2.1040243055555533E-2</v>
      </c>
      <c r="L13" s="110">
        <f>K13+L11</f>
        <v>5.6289814814814799E-2</v>
      </c>
      <c r="M13" s="382"/>
      <c r="N13" s="76"/>
      <c r="O13" s="52"/>
    </row>
    <row r="14" spans="1:16" s="3" customFormat="1" ht="30" customHeight="1" x14ac:dyDescent="0.3">
      <c r="A14" s="56"/>
      <c r="B14" s="57"/>
      <c r="C14" s="58"/>
      <c r="D14" s="58"/>
      <c r="E14" s="58"/>
      <c r="F14" s="40">
        <f>AVERAGE(F8,F10,F12)</f>
        <v>41.883333333333333</v>
      </c>
      <c r="G14" s="42">
        <f>AVERAGE(G8,G10,G12)</f>
        <v>42.265879343985652</v>
      </c>
      <c r="H14" s="59" t="s">
        <v>172</v>
      </c>
      <c r="I14" s="43">
        <f>AVERAGE(I8,I10,I12)</f>
        <v>0.38254601065232191</v>
      </c>
      <c r="J14" s="58"/>
      <c r="K14" s="58"/>
      <c r="L14" s="58"/>
      <c r="M14" s="21"/>
      <c r="N14" s="21"/>
    </row>
    <row r="15" spans="1:16" ht="27.75" customHeight="1" x14ac:dyDescent="0.3">
      <c r="A15" s="22"/>
      <c r="B15" s="22"/>
      <c r="C15" s="22"/>
      <c r="D15" s="23"/>
      <c r="E15" s="24"/>
      <c r="F15" s="25">
        <f>AVERAGE(F9,F11,F13)</f>
        <v>42.053333333333335</v>
      </c>
      <c r="G15" s="26">
        <f>AVERAGE(G9,G11,G13)</f>
        <v>42.379101821601814</v>
      </c>
      <c r="H15" s="60" t="s">
        <v>149</v>
      </c>
      <c r="I15" s="27">
        <f>AVERAGE(I9,I11,I13)</f>
        <v>0.32576848826848231</v>
      </c>
      <c r="J15" s="24"/>
      <c r="K15" s="24" t="s">
        <v>22</v>
      </c>
      <c r="L15" s="24"/>
      <c r="M15" s="21"/>
      <c r="N15" s="21"/>
    </row>
    <row r="16" spans="1:16" ht="30" customHeight="1" thickBot="1" x14ac:dyDescent="0.35">
      <c r="A16" s="28"/>
      <c r="B16" s="28"/>
      <c r="C16" s="28"/>
      <c r="D16" s="24"/>
      <c r="E16" s="24"/>
      <c r="F16" s="29">
        <f>AVERAGE(F8:F13)</f>
        <v>41.968333333333334</v>
      </c>
      <c r="G16" s="30">
        <f>AVERAGE(C19:H90)</f>
        <v>42.315084033613495</v>
      </c>
      <c r="H16" s="31"/>
      <c r="I16" s="32">
        <f>AVERAGE(I8:I13)</f>
        <v>0.35415724946040211</v>
      </c>
      <c r="J16" s="24"/>
      <c r="K16" s="24"/>
      <c r="L16" s="24"/>
      <c r="M16" s="28"/>
      <c r="N16" s="28"/>
    </row>
    <row r="18" spans="2:14" ht="15" thickBot="1" x14ac:dyDescent="0.35">
      <c r="C18" s="33" t="str">
        <f>B8</f>
        <v>Ткаченко Кирилл</v>
      </c>
      <c r="D18" s="33" t="str">
        <f>B9</f>
        <v>Стоцкий Андрей</v>
      </c>
      <c r="E18" s="17" t="str">
        <f>B10</f>
        <v>Ткаченко Кирилл</v>
      </c>
      <c r="F18" s="17" t="str">
        <f>B11</f>
        <v>Стоцкий Андрей</v>
      </c>
      <c r="G18" s="17" t="str">
        <f>B12</f>
        <v>Ткаченко Кирилл</v>
      </c>
      <c r="H18" s="17" t="str">
        <f>B13</f>
        <v>Стоцкий Андрей</v>
      </c>
      <c r="I18" s="17"/>
      <c r="J18" s="17"/>
    </row>
    <row r="19" spans="2:14" x14ac:dyDescent="0.3">
      <c r="B19" s="1">
        <v>1</v>
      </c>
      <c r="C19" s="34">
        <v>51.19</v>
      </c>
      <c r="D19" s="35">
        <v>42.65</v>
      </c>
      <c r="E19" s="35">
        <v>42.21</v>
      </c>
      <c r="F19" s="35">
        <v>42.53</v>
      </c>
      <c r="G19" s="35">
        <v>42.21</v>
      </c>
      <c r="H19" s="35">
        <v>42.43</v>
      </c>
      <c r="I19" s="113"/>
      <c r="J19" s="114"/>
      <c r="K19" s="111"/>
      <c r="M19" s="2"/>
      <c r="N19" s="2"/>
    </row>
    <row r="20" spans="2:14" x14ac:dyDescent="0.3">
      <c r="B20" s="1">
        <v>2</v>
      </c>
      <c r="C20" s="36">
        <v>45.16</v>
      </c>
      <c r="D20" s="37">
        <v>42.35</v>
      </c>
      <c r="E20" s="37">
        <v>42.23</v>
      </c>
      <c r="F20" s="37">
        <v>42.54</v>
      </c>
      <c r="G20" s="37">
        <v>42.02</v>
      </c>
      <c r="H20" s="37">
        <v>42.36</v>
      </c>
      <c r="I20" s="111"/>
      <c r="J20" s="115"/>
      <c r="K20" s="111"/>
      <c r="M20" s="3"/>
      <c r="N20" s="3"/>
    </row>
    <row r="21" spans="2:14" x14ac:dyDescent="0.3">
      <c r="B21" s="1">
        <v>3</v>
      </c>
      <c r="C21" s="36">
        <v>43.79</v>
      </c>
      <c r="D21" s="37">
        <v>42.19</v>
      </c>
      <c r="E21" s="37">
        <v>42.42</v>
      </c>
      <c r="F21" s="37">
        <v>42.66</v>
      </c>
      <c r="G21" s="37">
        <v>42.29</v>
      </c>
      <c r="H21" s="37">
        <v>42.45</v>
      </c>
      <c r="I21" s="111"/>
      <c r="J21" s="115"/>
      <c r="K21" s="111"/>
      <c r="M21" s="3"/>
      <c r="N21" s="3"/>
    </row>
    <row r="22" spans="2:14" x14ac:dyDescent="0.3">
      <c r="B22" s="1">
        <v>4</v>
      </c>
      <c r="C22" s="36">
        <v>42.8</v>
      </c>
      <c r="D22" s="37">
        <v>42.27</v>
      </c>
      <c r="E22" s="37">
        <v>42.24</v>
      </c>
      <c r="F22" s="37">
        <v>42.37</v>
      </c>
      <c r="G22" s="37">
        <v>42.09</v>
      </c>
      <c r="H22" s="37">
        <v>42.54</v>
      </c>
      <c r="I22" s="111"/>
      <c r="J22" s="115"/>
      <c r="K22" s="111"/>
      <c r="M22" s="3"/>
      <c r="N22" s="3"/>
    </row>
    <row r="23" spans="2:14" x14ac:dyDescent="0.3">
      <c r="B23" s="1">
        <v>5</v>
      </c>
      <c r="C23" s="36">
        <v>42.17</v>
      </c>
      <c r="D23" s="37">
        <v>42.17</v>
      </c>
      <c r="E23" s="37">
        <v>42.11</v>
      </c>
      <c r="F23" s="37">
        <v>42.27</v>
      </c>
      <c r="G23" s="37">
        <v>42.07</v>
      </c>
      <c r="H23" s="37">
        <v>42.32</v>
      </c>
      <c r="I23" s="111"/>
      <c r="J23" s="115"/>
      <c r="K23" s="111"/>
    </row>
    <row r="24" spans="2:14" x14ac:dyDescent="0.3">
      <c r="B24" s="1">
        <v>6</v>
      </c>
      <c r="C24" s="36">
        <v>41.94</v>
      </c>
      <c r="D24" s="37">
        <v>42.45</v>
      </c>
      <c r="E24" s="37">
        <v>42.28</v>
      </c>
      <c r="F24" s="37">
        <v>42.4</v>
      </c>
      <c r="G24" s="37">
        <v>42.16</v>
      </c>
      <c r="H24" s="37">
        <v>42.54</v>
      </c>
      <c r="I24" s="111"/>
      <c r="J24" s="115"/>
      <c r="K24" s="111"/>
    </row>
    <row r="25" spans="2:14" x14ac:dyDescent="0.3">
      <c r="B25" s="1">
        <v>7</v>
      </c>
      <c r="C25" s="36">
        <v>42.16</v>
      </c>
      <c r="D25" s="37">
        <v>42.32</v>
      </c>
      <c r="E25" s="37">
        <v>42.22</v>
      </c>
      <c r="F25" s="37">
        <v>42.88</v>
      </c>
      <c r="G25" s="37">
        <v>42.49</v>
      </c>
      <c r="H25" s="37">
        <v>42.45</v>
      </c>
      <c r="I25" s="111"/>
      <c r="J25" s="115"/>
      <c r="K25" s="111"/>
    </row>
    <row r="26" spans="2:14" x14ac:dyDescent="0.3">
      <c r="B26" s="1">
        <v>8</v>
      </c>
      <c r="C26" s="36">
        <v>42.54</v>
      </c>
      <c r="D26" s="37">
        <v>42.69</v>
      </c>
      <c r="E26" s="37">
        <v>42.23</v>
      </c>
      <c r="F26" s="37">
        <v>42.34</v>
      </c>
      <c r="G26" s="37">
        <v>42.37</v>
      </c>
      <c r="H26" s="37">
        <v>42.54</v>
      </c>
      <c r="I26" s="111"/>
      <c r="J26" s="115"/>
      <c r="K26" s="111"/>
    </row>
    <row r="27" spans="2:14" x14ac:dyDescent="0.3">
      <c r="B27" s="1">
        <v>9</v>
      </c>
      <c r="C27" s="41">
        <v>42.29</v>
      </c>
      <c r="D27" s="37">
        <v>42.15</v>
      </c>
      <c r="E27" s="37">
        <v>42.17</v>
      </c>
      <c r="F27" s="37">
        <v>42.38</v>
      </c>
      <c r="G27" s="37">
        <v>41.94</v>
      </c>
      <c r="H27" s="37">
        <v>42.38</v>
      </c>
      <c r="I27" s="111"/>
      <c r="J27" s="115"/>
      <c r="K27" s="111"/>
    </row>
    <row r="28" spans="2:14" x14ac:dyDescent="0.3">
      <c r="B28" s="1">
        <v>10</v>
      </c>
      <c r="C28" s="36">
        <v>42.18</v>
      </c>
      <c r="D28" s="37">
        <v>42.42</v>
      </c>
      <c r="E28" s="37">
        <v>42.34</v>
      </c>
      <c r="F28" s="37">
        <v>42.29</v>
      </c>
      <c r="G28" s="37">
        <v>42</v>
      </c>
      <c r="H28" s="37">
        <v>42.73</v>
      </c>
      <c r="I28" s="111"/>
      <c r="J28" s="115"/>
      <c r="K28" s="111"/>
    </row>
    <row r="29" spans="2:14" x14ac:dyDescent="0.3">
      <c r="B29" s="1">
        <v>11</v>
      </c>
      <c r="C29" s="36">
        <v>41.85</v>
      </c>
      <c r="D29" s="37">
        <v>42.22</v>
      </c>
      <c r="E29" s="37">
        <v>42.27</v>
      </c>
      <c r="F29" s="37">
        <v>42.22</v>
      </c>
      <c r="G29" s="37">
        <v>41.97</v>
      </c>
      <c r="H29" s="37">
        <v>42.43</v>
      </c>
      <c r="I29" s="111"/>
      <c r="J29" s="115"/>
      <c r="K29" s="111"/>
    </row>
    <row r="30" spans="2:14" x14ac:dyDescent="0.3">
      <c r="B30" s="1">
        <v>12</v>
      </c>
      <c r="C30" s="36">
        <v>41.91</v>
      </c>
      <c r="D30" s="37">
        <v>42.16</v>
      </c>
      <c r="E30" s="37">
        <v>41.97</v>
      </c>
      <c r="F30" s="37">
        <v>42.7</v>
      </c>
      <c r="G30" s="37">
        <v>42.05</v>
      </c>
      <c r="H30" s="37">
        <v>42.35</v>
      </c>
      <c r="I30" s="111"/>
      <c r="J30" s="115"/>
      <c r="K30" s="111"/>
    </row>
    <row r="31" spans="2:14" x14ac:dyDescent="0.3">
      <c r="B31" s="1">
        <v>13</v>
      </c>
      <c r="C31" s="36">
        <v>42.03</v>
      </c>
      <c r="D31" s="37">
        <v>42.37</v>
      </c>
      <c r="E31" s="37">
        <v>42.17</v>
      </c>
      <c r="F31" s="37">
        <v>42.19</v>
      </c>
      <c r="G31" s="37">
        <v>42.02</v>
      </c>
      <c r="H31" s="37">
        <v>42.56</v>
      </c>
      <c r="I31" s="111"/>
      <c r="J31" s="115"/>
      <c r="K31" s="112"/>
      <c r="L31" s="1"/>
    </row>
    <row r="32" spans="2:14" x14ac:dyDescent="0.3">
      <c r="B32" s="1">
        <v>14</v>
      </c>
      <c r="C32" s="39">
        <v>42.15</v>
      </c>
      <c r="D32" s="37">
        <v>42.3</v>
      </c>
      <c r="E32" s="37">
        <v>42.12</v>
      </c>
      <c r="F32" s="37">
        <v>42.79</v>
      </c>
      <c r="G32" s="37">
        <v>41.96</v>
      </c>
      <c r="H32" s="37">
        <v>42.38</v>
      </c>
      <c r="I32" s="111"/>
      <c r="J32" s="115"/>
      <c r="K32" s="112"/>
      <c r="L32" s="1"/>
    </row>
    <row r="33" spans="2:12" x14ac:dyDescent="0.3">
      <c r="B33" s="1">
        <v>15</v>
      </c>
      <c r="C33" s="36">
        <v>42.84</v>
      </c>
      <c r="D33" s="37">
        <v>42.27</v>
      </c>
      <c r="E33" s="37">
        <v>42.08</v>
      </c>
      <c r="F33" s="37">
        <v>42.41</v>
      </c>
      <c r="G33" s="37">
        <v>41.99</v>
      </c>
      <c r="H33" s="37">
        <v>42.26</v>
      </c>
      <c r="I33" s="111"/>
      <c r="J33" s="115"/>
      <c r="K33" s="112"/>
      <c r="L33" s="1"/>
    </row>
    <row r="34" spans="2:12" x14ac:dyDescent="0.3">
      <c r="B34" s="1">
        <v>16</v>
      </c>
      <c r="C34" s="36">
        <v>42.56</v>
      </c>
      <c r="D34" s="44">
        <v>42.84</v>
      </c>
      <c r="E34" s="37">
        <v>42.4</v>
      </c>
      <c r="F34" s="37">
        <v>42.03</v>
      </c>
      <c r="G34" s="37">
        <v>42</v>
      </c>
      <c r="H34" s="37">
        <v>42.45</v>
      </c>
      <c r="I34" s="111"/>
      <c r="J34" s="115"/>
      <c r="K34" s="112"/>
      <c r="L34" s="1"/>
    </row>
    <row r="35" spans="2:12" x14ac:dyDescent="0.3">
      <c r="B35" s="1">
        <v>17</v>
      </c>
      <c r="C35" s="36">
        <v>42.37</v>
      </c>
      <c r="D35" s="37">
        <v>42.27</v>
      </c>
      <c r="E35" s="37">
        <v>42.13</v>
      </c>
      <c r="F35" s="37">
        <v>42.16</v>
      </c>
      <c r="G35" s="37">
        <v>42.24</v>
      </c>
      <c r="H35" s="37">
        <v>42.35</v>
      </c>
      <c r="I35" s="111"/>
      <c r="J35" s="115"/>
      <c r="K35" s="112"/>
      <c r="L35" s="1"/>
    </row>
    <row r="36" spans="2:12" x14ac:dyDescent="0.3">
      <c r="B36" s="1">
        <v>18</v>
      </c>
      <c r="C36" s="36">
        <v>42.16</v>
      </c>
      <c r="D36" s="37">
        <v>42.21</v>
      </c>
      <c r="E36" s="37">
        <v>42.04</v>
      </c>
      <c r="F36" s="37">
        <v>42.31</v>
      </c>
      <c r="G36" s="37">
        <v>41.99</v>
      </c>
      <c r="H36" s="37">
        <v>42.51</v>
      </c>
      <c r="I36" s="111"/>
      <c r="J36" s="115"/>
      <c r="K36" s="112"/>
      <c r="L36" s="1"/>
    </row>
    <row r="37" spans="2:12" x14ac:dyDescent="0.3">
      <c r="B37" s="1">
        <v>19</v>
      </c>
      <c r="C37" s="36">
        <v>42.63</v>
      </c>
      <c r="D37" s="37">
        <v>42.29</v>
      </c>
      <c r="E37" s="37">
        <v>42.26</v>
      </c>
      <c r="F37" s="37">
        <v>42.34</v>
      </c>
      <c r="G37" s="37">
        <v>42.06</v>
      </c>
      <c r="H37" s="37">
        <v>42.41</v>
      </c>
      <c r="I37" s="111"/>
      <c r="J37" s="115"/>
      <c r="K37" s="112"/>
      <c r="L37" s="1"/>
    </row>
    <row r="38" spans="2:12" x14ac:dyDescent="0.3">
      <c r="B38" s="1">
        <v>20</v>
      </c>
      <c r="C38" s="36">
        <v>42.07</v>
      </c>
      <c r="D38" s="37">
        <v>42.3</v>
      </c>
      <c r="E38" s="37">
        <v>42.02</v>
      </c>
      <c r="F38" s="37">
        <v>42.2</v>
      </c>
      <c r="G38" s="37">
        <v>42.04</v>
      </c>
      <c r="H38" s="37">
        <v>42.41</v>
      </c>
      <c r="I38" s="111"/>
      <c r="J38" s="115"/>
      <c r="K38" s="112"/>
      <c r="L38" s="1"/>
    </row>
    <row r="39" spans="2:12" x14ac:dyDescent="0.3">
      <c r="B39" s="1">
        <v>21</v>
      </c>
      <c r="C39" s="36">
        <v>42.1</v>
      </c>
      <c r="D39" s="37">
        <v>42.36</v>
      </c>
      <c r="E39" s="37">
        <v>42.19</v>
      </c>
      <c r="F39" s="37">
        <v>42.37</v>
      </c>
      <c r="G39" s="37">
        <v>42.24</v>
      </c>
      <c r="H39" s="37">
        <v>42.66</v>
      </c>
      <c r="I39" s="111"/>
      <c r="J39" s="115"/>
      <c r="K39" s="112"/>
      <c r="L39" s="1"/>
    </row>
    <row r="40" spans="2:12" x14ac:dyDescent="0.3">
      <c r="B40" s="1">
        <v>22</v>
      </c>
      <c r="C40" s="36">
        <v>42.12</v>
      </c>
      <c r="D40" s="37">
        <v>42.02</v>
      </c>
      <c r="E40" s="37">
        <v>42.14</v>
      </c>
      <c r="F40" s="37">
        <v>42.25</v>
      </c>
      <c r="G40" s="37">
        <v>41.99</v>
      </c>
      <c r="H40" s="37">
        <v>42.39</v>
      </c>
      <c r="I40" s="111"/>
      <c r="J40" s="115"/>
      <c r="K40" s="112"/>
      <c r="L40" s="1"/>
    </row>
    <row r="41" spans="2:12" x14ac:dyDescent="0.3">
      <c r="B41" s="1">
        <v>23</v>
      </c>
      <c r="C41" s="36">
        <v>42.1</v>
      </c>
      <c r="D41" s="37">
        <v>41.96</v>
      </c>
      <c r="E41" s="37">
        <v>42.04</v>
      </c>
      <c r="F41" s="37">
        <v>42.34</v>
      </c>
      <c r="G41" s="37">
        <v>42.21</v>
      </c>
      <c r="H41" s="37">
        <v>42.97</v>
      </c>
      <c r="I41" s="111"/>
      <c r="J41" s="115"/>
      <c r="K41" s="112"/>
      <c r="L41" s="1"/>
    </row>
    <row r="42" spans="2:12" x14ac:dyDescent="0.3">
      <c r="B42" s="1">
        <v>24</v>
      </c>
      <c r="C42" s="36">
        <v>42.02</v>
      </c>
      <c r="D42" s="37">
        <v>42.39</v>
      </c>
      <c r="E42" s="37">
        <v>42.09</v>
      </c>
      <c r="F42" s="37">
        <v>42.09</v>
      </c>
      <c r="G42" s="37">
        <v>42.03</v>
      </c>
      <c r="H42" s="37">
        <v>42.31</v>
      </c>
      <c r="I42" s="111"/>
      <c r="J42" s="115"/>
      <c r="K42" s="112"/>
      <c r="L42" s="1"/>
    </row>
    <row r="43" spans="2:12" x14ac:dyDescent="0.3">
      <c r="B43" s="1">
        <v>25</v>
      </c>
      <c r="C43" s="36">
        <v>41.96</v>
      </c>
      <c r="D43" s="37">
        <v>42.27</v>
      </c>
      <c r="E43" s="37">
        <v>42.21</v>
      </c>
      <c r="F43" s="37">
        <v>42.2</v>
      </c>
      <c r="G43" s="37">
        <v>42.05</v>
      </c>
      <c r="H43" s="37">
        <v>42.37</v>
      </c>
      <c r="I43" s="111"/>
      <c r="J43" s="115"/>
      <c r="K43" s="112"/>
      <c r="L43" s="1"/>
    </row>
    <row r="44" spans="2:12" x14ac:dyDescent="0.3">
      <c r="B44" s="1">
        <v>26</v>
      </c>
      <c r="C44" s="36">
        <v>42.07</v>
      </c>
      <c r="D44" s="37">
        <v>42.6</v>
      </c>
      <c r="E44" s="37">
        <v>42.16</v>
      </c>
      <c r="F44" s="37">
        <v>42.08</v>
      </c>
      <c r="G44" s="37">
        <v>42.02</v>
      </c>
      <c r="H44" s="37">
        <v>42.28</v>
      </c>
      <c r="I44" s="111"/>
      <c r="J44" s="115"/>
      <c r="K44" s="112"/>
      <c r="L44" s="1"/>
    </row>
    <row r="45" spans="2:12" x14ac:dyDescent="0.3">
      <c r="B45" s="1">
        <v>27</v>
      </c>
      <c r="C45" s="36">
        <v>41.99</v>
      </c>
      <c r="D45" s="37">
        <v>42.34</v>
      </c>
      <c r="E45" s="37">
        <v>42.11</v>
      </c>
      <c r="F45" s="37">
        <v>42.66</v>
      </c>
      <c r="G45" s="37">
        <v>41.94</v>
      </c>
      <c r="H45" s="37">
        <v>42.32</v>
      </c>
      <c r="I45" s="111"/>
      <c r="J45" s="115"/>
      <c r="K45" s="112"/>
      <c r="L45" s="1"/>
    </row>
    <row r="46" spans="2:12" x14ac:dyDescent="0.3">
      <c r="B46" s="1">
        <v>28</v>
      </c>
      <c r="C46" s="36">
        <v>42.05</v>
      </c>
      <c r="D46" s="37">
        <v>42.6</v>
      </c>
      <c r="E46" s="37">
        <v>42.07</v>
      </c>
      <c r="F46" s="37">
        <v>42.45</v>
      </c>
      <c r="G46" s="37">
        <v>42</v>
      </c>
      <c r="H46" s="37">
        <v>42.43</v>
      </c>
      <c r="I46" s="111"/>
      <c r="J46" s="115"/>
      <c r="K46" s="112"/>
      <c r="L46" s="1"/>
    </row>
    <row r="47" spans="2:12" x14ac:dyDescent="0.3">
      <c r="B47" s="1">
        <v>29</v>
      </c>
      <c r="C47" s="36">
        <v>42.27</v>
      </c>
      <c r="D47" s="37"/>
      <c r="E47" s="37">
        <v>42.09</v>
      </c>
      <c r="F47" s="37">
        <v>42.2</v>
      </c>
      <c r="G47" s="37">
        <v>42.04</v>
      </c>
      <c r="H47" s="37">
        <v>42.31</v>
      </c>
      <c r="I47" s="111"/>
      <c r="J47" s="115"/>
      <c r="K47" s="112"/>
      <c r="L47" s="1"/>
    </row>
    <row r="48" spans="2:12" x14ac:dyDescent="0.3">
      <c r="B48" s="1">
        <v>30</v>
      </c>
      <c r="C48" s="36">
        <v>42.17</v>
      </c>
      <c r="D48" s="37"/>
      <c r="E48" s="37">
        <v>42.14</v>
      </c>
      <c r="F48" s="37">
        <v>42.32</v>
      </c>
      <c r="G48" s="37">
        <v>42.05</v>
      </c>
      <c r="H48" s="37">
        <v>42.56</v>
      </c>
      <c r="I48" s="111"/>
      <c r="J48" s="115"/>
      <c r="K48" s="112"/>
      <c r="L48" s="1"/>
    </row>
    <row r="49" spans="2:12" x14ac:dyDescent="0.3">
      <c r="B49" s="1">
        <v>31</v>
      </c>
      <c r="C49" s="36">
        <v>42.36</v>
      </c>
      <c r="D49" s="37"/>
      <c r="E49" s="37">
        <v>42.18</v>
      </c>
      <c r="F49" s="37">
        <v>42.21</v>
      </c>
      <c r="G49" s="37">
        <v>41.91</v>
      </c>
      <c r="H49" s="37">
        <v>43.08</v>
      </c>
      <c r="I49" s="111"/>
      <c r="J49" s="115"/>
      <c r="K49" s="112"/>
      <c r="L49" s="1"/>
    </row>
    <row r="50" spans="2:12" x14ac:dyDescent="0.3">
      <c r="B50" s="1">
        <v>32</v>
      </c>
      <c r="C50" s="36">
        <v>42.07</v>
      </c>
      <c r="D50" s="37"/>
      <c r="E50" s="37">
        <v>42.14</v>
      </c>
      <c r="F50" s="37">
        <v>42.22</v>
      </c>
      <c r="G50" s="37">
        <v>42.09</v>
      </c>
      <c r="H50" s="37">
        <v>42.17</v>
      </c>
      <c r="I50" s="111"/>
      <c r="J50" s="115"/>
      <c r="K50" s="112"/>
      <c r="L50" s="1"/>
    </row>
    <row r="51" spans="2:12" x14ac:dyDescent="0.3">
      <c r="B51" s="1">
        <v>33</v>
      </c>
      <c r="C51" s="36">
        <v>42.21</v>
      </c>
      <c r="D51" s="37"/>
      <c r="E51" s="37">
        <v>42.06</v>
      </c>
      <c r="F51" s="37">
        <v>42.3</v>
      </c>
      <c r="G51" s="37">
        <v>41.97</v>
      </c>
      <c r="H51" s="37">
        <v>42.2</v>
      </c>
      <c r="I51" s="111"/>
      <c r="J51" s="115"/>
      <c r="K51" s="112"/>
      <c r="L51" s="1"/>
    </row>
    <row r="52" spans="2:12" x14ac:dyDescent="0.3">
      <c r="B52" s="1">
        <v>34</v>
      </c>
      <c r="C52" s="36">
        <v>41.86</v>
      </c>
      <c r="D52" s="37"/>
      <c r="E52" s="37">
        <v>42.23</v>
      </c>
      <c r="F52" s="37">
        <v>42.32</v>
      </c>
      <c r="G52" s="37">
        <v>42.07</v>
      </c>
      <c r="H52" s="37">
        <v>42.26</v>
      </c>
      <c r="I52" s="111"/>
      <c r="J52" s="115"/>
      <c r="K52" s="112"/>
      <c r="L52" s="1"/>
    </row>
    <row r="53" spans="2:12" x14ac:dyDescent="0.3">
      <c r="B53" s="1">
        <v>35</v>
      </c>
      <c r="C53" s="36">
        <v>42.1</v>
      </c>
      <c r="D53" s="37"/>
      <c r="E53" s="37">
        <v>42.19</v>
      </c>
      <c r="F53" s="37">
        <v>42.42</v>
      </c>
      <c r="G53" s="37">
        <v>41.97</v>
      </c>
      <c r="H53" s="37">
        <v>42.45</v>
      </c>
      <c r="I53" s="111"/>
      <c r="J53" s="115"/>
      <c r="K53" s="112"/>
      <c r="L53" s="1"/>
    </row>
    <row r="54" spans="2:12" x14ac:dyDescent="0.3">
      <c r="B54" s="1">
        <v>36</v>
      </c>
      <c r="C54" s="36">
        <v>41.97</v>
      </c>
      <c r="D54" s="37"/>
      <c r="E54" s="37">
        <v>42.24</v>
      </c>
      <c r="F54" s="37">
        <v>42.5</v>
      </c>
      <c r="G54" s="37">
        <v>41.92</v>
      </c>
      <c r="H54" s="37">
        <v>42.44</v>
      </c>
      <c r="I54" s="111"/>
      <c r="J54" s="115"/>
      <c r="K54" s="112"/>
      <c r="L54" s="1"/>
    </row>
    <row r="55" spans="2:12" x14ac:dyDescent="0.3">
      <c r="B55" s="1">
        <v>37</v>
      </c>
      <c r="C55" s="36">
        <v>42.19</v>
      </c>
      <c r="D55" s="37"/>
      <c r="E55" s="37">
        <v>42.11</v>
      </c>
      <c r="F55" s="37">
        <v>42.2</v>
      </c>
      <c r="G55" s="37">
        <v>41.97</v>
      </c>
      <c r="H55" s="37">
        <v>42.43</v>
      </c>
      <c r="I55" s="111"/>
      <c r="J55" s="115"/>
      <c r="K55" s="112"/>
      <c r="L55" s="1"/>
    </row>
    <row r="56" spans="2:12" x14ac:dyDescent="0.3">
      <c r="B56" s="1">
        <v>38</v>
      </c>
      <c r="C56" s="36">
        <v>42.1</v>
      </c>
      <c r="D56" s="37"/>
      <c r="E56" s="37">
        <v>42.18</v>
      </c>
      <c r="F56" s="37"/>
      <c r="G56" s="37">
        <v>42.15</v>
      </c>
      <c r="H56" s="37">
        <v>42.33</v>
      </c>
      <c r="I56" s="111"/>
      <c r="J56" s="115"/>
      <c r="K56" s="112"/>
      <c r="L56" s="1"/>
    </row>
    <row r="57" spans="2:12" x14ac:dyDescent="0.3">
      <c r="B57" s="1">
        <v>39</v>
      </c>
      <c r="C57" s="36">
        <v>41.95</v>
      </c>
      <c r="D57" s="37"/>
      <c r="E57" s="37">
        <v>42.16</v>
      </c>
      <c r="F57" s="37"/>
      <c r="G57" s="37">
        <v>42.12</v>
      </c>
      <c r="H57" s="37">
        <v>42.56</v>
      </c>
      <c r="I57" s="111"/>
      <c r="J57" s="115"/>
      <c r="K57" s="112"/>
      <c r="L57" s="1"/>
    </row>
    <row r="58" spans="2:12" x14ac:dyDescent="0.3">
      <c r="B58" s="1">
        <v>40</v>
      </c>
      <c r="C58" s="36">
        <v>42.37</v>
      </c>
      <c r="D58" s="37"/>
      <c r="E58" s="37">
        <v>42.2</v>
      </c>
      <c r="F58" s="37"/>
      <c r="G58" s="37">
        <v>42.12</v>
      </c>
      <c r="H58" s="37"/>
      <c r="I58" s="111"/>
      <c r="J58" s="115"/>
      <c r="K58" s="112"/>
      <c r="L58" s="1"/>
    </row>
    <row r="59" spans="2:12" x14ac:dyDescent="0.3">
      <c r="B59" s="1">
        <v>41</v>
      </c>
      <c r="C59" s="36">
        <v>42.24</v>
      </c>
      <c r="D59" s="37"/>
      <c r="E59" s="37">
        <v>42.35</v>
      </c>
      <c r="F59" s="37"/>
      <c r="G59" s="37">
        <v>42.04</v>
      </c>
      <c r="H59" s="37"/>
      <c r="I59" s="111"/>
      <c r="J59" s="115"/>
      <c r="K59" s="112"/>
      <c r="L59" s="1"/>
    </row>
    <row r="60" spans="2:12" x14ac:dyDescent="0.3">
      <c r="B60" s="1">
        <v>42</v>
      </c>
      <c r="C60" s="36">
        <v>42.5</v>
      </c>
      <c r="D60" s="37"/>
      <c r="E60" s="37">
        <v>42.1</v>
      </c>
      <c r="F60" s="37"/>
      <c r="G60" s="37">
        <v>42.19</v>
      </c>
      <c r="H60" s="37"/>
      <c r="I60" s="111"/>
      <c r="J60" s="115"/>
      <c r="K60" s="112"/>
      <c r="L60" s="1"/>
    </row>
    <row r="61" spans="2:12" x14ac:dyDescent="0.3">
      <c r="B61" s="1">
        <v>43</v>
      </c>
      <c r="C61" s="36"/>
      <c r="D61" s="37"/>
      <c r="E61" s="37">
        <v>43.02</v>
      </c>
      <c r="F61" s="37"/>
      <c r="G61" s="37">
        <v>42.11</v>
      </c>
      <c r="H61" s="37"/>
      <c r="I61" s="111"/>
      <c r="J61" s="115"/>
      <c r="K61" s="112"/>
      <c r="L61" s="1"/>
    </row>
    <row r="62" spans="2:12" x14ac:dyDescent="0.3">
      <c r="B62" s="1">
        <v>44</v>
      </c>
      <c r="C62" s="36"/>
      <c r="D62" s="37"/>
      <c r="E62" s="37">
        <v>42.27</v>
      </c>
      <c r="F62" s="37"/>
      <c r="G62" s="37"/>
      <c r="H62" s="37"/>
      <c r="I62" s="111"/>
      <c r="J62" s="115"/>
      <c r="K62" s="112"/>
      <c r="L62" s="1"/>
    </row>
    <row r="63" spans="2:12" x14ac:dyDescent="0.3">
      <c r="B63" s="1">
        <v>45</v>
      </c>
      <c r="C63" s="36"/>
      <c r="D63" s="37"/>
      <c r="E63" s="37">
        <v>41.89</v>
      </c>
      <c r="F63" s="37"/>
      <c r="G63" s="37"/>
      <c r="H63" s="37"/>
      <c r="I63" s="111"/>
      <c r="J63" s="115"/>
      <c r="K63" s="112"/>
      <c r="L63" s="1"/>
    </row>
    <row r="64" spans="2:12" x14ac:dyDescent="0.3">
      <c r="B64" s="1">
        <v>46</v>
      </c>
      <c r="C64" s="36"/>
      <c r="D64" s="37"/>
      <c r="E64" s="37">
        <v>42.92</v>
      </c>
      <c r="F64" s="37"/>
      <c r="G64" s="37"/>
      <c r="H64" s="37"/>
      <c r="I64" s="111"/>
      <c r="J64" s="115"/>
      <c r="K64" s="112"/>
      <c r="L64" s="1"/>
    </row>
    <row r="65" spans="1:16" x14ac:dyDescent="0.3">
      <c r="B65" s="1">
        <v>47</v>
      </c>
      <c r="C65" s="36"/>
      <c r="D65" s="37"/>
      <c r="E65" s="37">
        <v>42.57</v>
      </c>
      <c r="F65" s="37"/>
      <c r="G65" s="37"/>
      <c r="H65" s="37"/>
      <c r="I65" s="111"/>
      <c r="J65" s="115"/>
      <c r="K65" s="112"/>
      <c r="L65" s="1"/>
    </row>
    <row r="66" spans="1:16" x14ac:dyDescent="0.3">
      <c r="B66" s="1">
        <v>48</v>
      </c>
      <c r="C66" s="36"/>
      <c r="D66" s="37"/>
      <c r="E66" s="37">
        <v>42.12</v>
      </c>
      <c r="F66" s="37"/>
      <c r="G66" s="37"/>
      <c r="H66" s="37"/>
      <c r="I66" s="111"/>
      <c r="J66" s="115"/>
      <c r="K66" s="112"/>
      <c r="L66" s="1"/>
    </row>
    <row r="67" spans="1:16" x14ac:dyDescent="0.3">
      <c r="B67" s="1">
        <v>49</v>
      </c>
      <c r="C67" s="36"/>
      <c r="D67" s="37"/>
      <c r="E67" s="37">
        <v>42.25</v>
      </c>
      <c r="F67" s="37"/>
      <c r="G67" s="37"/>
      <c r="H67" s="37"/>
      <c r="I67" s="111"/>
      <c r="J67" s="115"/>
      <c r="K67" s="112"/>
      <c r="L67" s="1"/>
    </row>
    <row r="68" spans="1:16" x14ac:dyDescent="0.3">
      <c r="B68" s="1">
        <v>50</v>
      </c>
      <c r="C68" s="36"/>
      <c r="D68" s="37"/>
      <c r="E68" s="37"/>
      <c r="F68" s="37"/>
      <c r="G68" s="37"/>
      <c r="H68" s="37"/>
      <c r="I68" s="111"/>
      <c r="J68" s="115"/>
      <c r="K68" s="112"/>
      <c r="L68" s="1"/>
    </row>
    <row r="69" spans="1:16" x14ac:dyDescent="0.3">
      <c r="B69" s="1">
        <v>51</v>
      </c>
      <c r="C69" s="36"/>
      <c r="D69" s="37"/>
      <c r="E69" s="37"/>
      <c r="F69" s="37"/>
      <c r="G69" s="37"/>
      <c r="H69" s="37"/>
      <c r="I69" s="111"/>
      <c r="J69" s="115"/>
      <c r="K69" s="112"/>
      <c r="L69" s="1"/>
    </row>
    <row r="70" spans="1:16" x14ac:dyDescent="0.3">
      <c r="B70" s="1">
        <v>52</v>
      </c>
      <c r="C70" s="36"/>
      <c r="D70" s="37"/>
      <c r="E70" s="37"/>
      <c r="F70" s="37"/>
      <c r="G70" s="37"/>
      <c r="H70" s="37"/>
      <c r="I70" s="111"/>
      <c r="J70" s="115"/>
      <c r="K70" s="112"/>
      <c r="L70" s="1"/>
    </row>
    <row r="71" spans="1:16" x14ac:dyDescent="0.3">
      <c r="B71" s="1">
        <v>53</v>
      </c>
      <c r="C71" s="36"/>
      <c r="D71" s="37"/>
      <c r="E71" s="37"/>
      <c r="F71" s="37"/>
      <c r="G71" s="37"/>
      <c r="H71" s="37"/>
      <c r="I71" s="111"/>
      <c r="J71" s="115"/>
      <c r="K71" s="112"/>
      <c r="L71" s="1"/>
    </row>
    <row r="72" spans="1:16" x14ac:dyDescent="0.3">
      <c r="B72" s="1">
        <v>54</v>
      </c>
      <c r="C72" s="36"/>
      <c r="D72" s="37"/>
      <c r="E72" s="37"/>
      <c r="F72" s="37"/>
      <c r="G72" s="37"/>
      <c r="H72" s="37"/>
      <c r="I72" s="111"/>
      <c r="J72" s="115"/>
      <c r="K72" s="112"/>
      <c r="L72" s="1"/>
    </row>
    <row r="73" spans="1:16" x14ac:dyDescent="0.3">
      <c r="B73" s="1">
        <v>55</v>
      </c>
      <c r="C73" s="36"/>
      <c r="D73" s="37"/>
      <c r="E73" s="37"/>
      <c r="F73" s="37"/>
      <c r="G73" s="37"/>
      <c r="H73" s="37"/>
      <c r="I73" s="111"/>
      <c r="J73" s="115"/>
      <c r="K73" s="112"/>
      <c r="L73" s="1"/>
    </row>
    <row r="74" spans="1:16" x14ac:dyDescent="0.3">
      <c r="B74" s="1">
        <v>56</v>
      </c>
      <c r="C74" s="36"/>
      <c r="D74" s="37"/>
      <c r="E74" s="37"/>
      <c r="F74" s="37"/>
      <c r="G74" s="37"/>
      <c r="H74" s="37"/>
      <c r="I74" s="111"/>
      <c r="J74" s="115"/>
      <c r="K74" s="112"/>
      <c r="L74" s="1"/>
    </row>
    <row r="75" spans="1:16" x14ac:dyDescent="0.3">
      <c r="B75" s="1">
        <v>57</v>
      </c>
      <c r="C75" s="55"/>
      <c r="D75" s="37"/>
      <c r="E75" s="37"/>
      <c r="F75" s="37"/>
      <c r="G75" s="37"/>
      <c r="H75" s="37"/>
      <c r="I75" s="112"/>
      <c r="J75" s="116"/>
      <c r="K75" s="112"/>
      <c r="L75" s="1"/>
    </row>
    <row r="76" spans="1:16" x14ac:dyDescent="0.3">
      <c r="B76" s="1">
        <v>58</v>
      </c>
      <c r="C76" s="117"/>
      <c r="D76" s="111"/>
      <c r="E76" s="111"/>
      <c r="F76" s="111"/>
      <c r="G76" s="111"/>
      <c r="H76" s="111"/>
      <c r="I76" s="112"/>
      <c r="J76" s="116"/>
      <c r="K76" s="112"/>
      <c r="L76" s="1"/>
    </row>
    <row r="77" spans="1:16" x14ac:dyDescent="0.3">
      <c r="B77" s="1">
        <v>59</v>
      </c>
      <c r="C77" s="117"/>
      <c r="D77" s="111"/>
      <c r="E77" s="111"/>
      <c r="F77" s="111"/>
      <c r="G77" s="111"/>
      <c r="H77" s="111"/>
      <c r="I77" s="111"/>
      <c r="J77" s="115"/>
      <c r="K77" s="111"/>
    </row>
    <row r="78" spans="1:16" x14ac:dyDescent="0.3">
      <c r="B78" s="1">
        <v>60</v>
      </c>
      <c r="C78" s="117"/>
      <c r="D78" s="111"/>
      <c r="E78" s="111"/>
      <c r="F78" s="111"/>
      <c r="G78" s="111"/>
      <c r="H78" s="111"/>
      <c r="I78" s="111"/>
      <c r="J78" s="115"/>
      <c r="K78" s="111"/>
    </row>
    <row r="79" spans="1:16" s="2" customFormat="1" x14ac:dyDescent="0.3">
      <c r="A79" s="1"/>
      <c r="B79" s="1">
        <v>61</v>
      </c>
      <c r="C79" s="117"/>
      <c r="D79" s="111"/>
      <c r="E79" s="111"/>
      <c r="F79" s="111"/>
      <c r="G79" s="111"/>
      <c r="H79" s="111"/>
      <c r="I79" s="111"/>
      <c r="J79" s="115"/>
      <c r="K79" s="111"/>
      <c r="M79" s="1"/>
      <c r="N79" s="1"/>
      <c r="O79" s="1"/>
      <c r="P79" s="1"/>
    </row>
    <row r="80" spans="1:16" s="2" customFormat="1" x14ac:dyDescent="0.3">
      <c r="A80" s="1"/>
      <c r="B80" s="1">
        <v>62</v>
      </c>
      <c r="C80" s="117"/>
      <c r="D80" s="111"/>
      <c r="E80" s="111"/>
      <c r="F80" s="111"/>
      <c r="G80" s="111"/>
      <c r="H80" s="111"/>
      <c r="I80" s="111"/>
      <c r="J80" s="115"/>
      <c r="K80" s="111"/>
      <c r="M80" s="1"/>
      <c r="N80" s="1"/>
      <c r="O80" s="1"/>
      <c r="P80" s="1"/>
    </row>
    <row r="81" spans="1:16" s="2" customFormat="1" ht="15" thickBot="1" x14ac:dyDescent="0.35">
      <c r="A81" s="1"/>
      <c r="B81" s="1">
        <v>63</v>
      </c>
      <c r="C81" s="118"/>
      <c r="D81" s="119"/>
      <c r="E81" s="119"/>
      <c r="F81" s="119"/>
      <c r="G81" s="119"/>
      <c r="H81" s="119"/>
      <c r="I81" s="119"/>
      <c r="J81" s="120"/>
      <c r="K81" s="111"/>
      <c r="M81" s="1"/>
      <c r="N81" s="1"/>
      <c r="O81" s="1"/>
      <c r="P81" s="1"/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P81"/>
  <sheetViews>
    <sheetView topLeftCell="A7" zoomScale="90" zoomScaleNormal="90" workbookViewId="0">
      <selection activeCell="H14" sqref="H14"/>
    </sheetView>
  </sheetViews>
  <sheetFormatPr defaultColWidth="8.88671875" defaultRowHeight="14.4" x14ac:dyDescent="0.3"/>
  <cols>
    <col min="1" max="1" width="8.6640625" style="1" customWidth="1"/>
    <col min="2" max="2" width="22.6640625" style="1" customWidth="1"/>
    <col min="3" max="3" width="9.44140625" style="1" customWidth="1"/>
    <col min="4" max="6" width="9.44140625" style="2" customWidth="1"/>
    <col min="7" max="7" width="11.33203125" style="2" customWidth="1"/>
    <col min="8" max="8" width="12.88671875" style="2" customWidth="1"/>
    <col min="9" max="9" width="13" style="2" customWidth="1"/>
    <col min="10" max="10" width="12.6640625" style="2" customWidth="1"/>
    <col min="11" max="11" width="12" style="2" customWidth="1"/>
    <col min="12" max="12" width="15.88671875" style="2" customWidth="1"/>
    <col min="13" max="13" width="11.44140625" style="1" customWidth="1"/>
    <col min="14" max="14" width="10.5546875" style="1" customWidth="1"/>
    <col min="15" max="16384" width="8.88671875" style="1"/>
  </cols>
  <sheetData>
    <row r="2" spans="1:16" ht="18" x14ac:dyDescent="0.35">
      <c r="A2" s="353" t="s">
        <v>136</v>
      </c>
      <c r="B2" s="353"/>
      <c r="C2" s="353"/>
      <c r="D2" s="353"/>
      <c r="E2" s="353"/>
      <c r="F2" s="353"/>
      <c r="G2" s="353"/>
      <c r="H2" s="353"/>
      <c r="I2" s="353"/>
      <c r="J2" s="353"/>
      <c r="K2" s="353"/>
      <c r="L2" s="353"/>
    </row>
    <row r="3" spans="1:16" ht="7.5" customHeight="1" thickBot="1" x14ac:dyDescent="0.35"/>
    <row r="4" spans="1:16" ht="18" thickBot="1" x14ac:dyDescent="0.4">
      <c r="A4" s="354" t="s">
        <v>127</v>
      </c>
      <c r="B4" s="355"/>
      <c r="C4" s="355"/>
      <c r="D4" s="355"/>
      <c r="E4" s="355"/>
      <c r="F4" s="355"/>
      <c r="G4" s="355"/>
      <c r="H4" s="355"/>
      <c r="I4" s="355"/>
      <c r="J4" s="355"/>
      <c r="K4" s="355"/>
      <c r="L4" s="355"/>
      <c r="M4" s="355"/>
      <c r="N4" s="356"/>
    </row>
    <row r="5" spans="1:16" ht="7.5" customHeight="1" thickBot="1" x14ac:dyDescent="0.35"/>
    <row r="6" spans="1:16" s="2" customFormat="1" ht="20.25" customHeight="1" x14ac:dyDescent="0.3">
      <c r="A6" s="357" t="s">
        <v>23</v>
      </c>
      <c r="B6" s="359" t="s">
        <v>13</v>
      </c>
      <c r="C6" s="361" t="s">
        <v>18</v>
      </c>
      <c r="D6" s="363" t="s">
        <v>24</v>
      </c>
      <c r="E6" s="365" t="s">
        <v>25</v>
      </c>
      <c r="F6" s="367" t="s">
        <v>26</v>
      </c>
      <c r="G6" s="368"/>
      <c r="H6" s="368"/>
      <c r="I6" s="369"/>
      <c r="J6" s="370" t="s">
        <v>27</v>
      </c>
      <c r="K6" s="372" t="s">
        <v>28</v>
      </c>
      <c r="L6" s="373"/>
      <c r="M6" s="77"/>
      <c r="N6" s="78"/>
    </row>
    <row r="7" spans="1:16" s="2" customFormat="1" ht="27.75" customHeight="1" thickBot="1" x14ac:dyDescent="0.35">
      <c r="A7" s="358"/>
      <c r="B7" s="360"/>
      <c r="C7" s="362"/>
      <c r="D7" s="364"/>
      <c r="E7" s="366"/>
      <c r="F7" s="91" t="s">
        <v>29</v>
      </c>
      <c r="G7" s="79" t="s">
        <v>30</v>
      </c>
      <c r="H7" s="79" t="s">
        <v>31</v>
      </c>
      <c r="I7" s="92" t="s">
        <v>32</v>
      </c>
      <c r="J7" s="371"/>
      <c r="K7" s="102" t="s">
        <v>33</v>
      </c>
      <c r="L7" s="103" t="s">
        <v>34</v>
      </c>
      <c r="M7" s="101" t="s">
        <v>35</v>
      </c>
      <c r="N7" s="80" t="s">
        <v>36</v>
      </c>
    </row>
    <row r="8" spans="1:16" s="3" customFormat="1" ht="30" customHeight="1" x14ac:dyDescent="0.3">
      <c r="A8" s="81">
        <v>1</v>
      </c>
      <c r="B8" s="127" t="s">
        <v>94</v>
      </c>
      <c r="C8" s="84" t="s">
        <v>162</v>
      </c>
      <c r="D8" s="121">
        <f>COUNTA(C19:C83)</f>
        <v>42</v>
      </c>
      <c r="E8" s="89">
        <f>COUNTA(C19:C83)</f>
        <v>42</v>
      </c>
      <c r="F8" s="130">
        <f>MIN(C19:C82)</f>
        <v>42.2</v>
      </c>
      <c r="G8" s="124">
        <f>AVERAGE(C19:C85)</f>
        <v>42.673095238095236</v>
      </c>
      <c r="H8" s="70">
        <v>3</v>
      </c>
      <c r="I8" s="93">
        <f t="shared" ref="I8:I13" si="0">G8-F8</f>
        <v>0.47309523809523313</v>
      </c>
      <c r="J8" s="98">
        <v>2.0798252314814813E-2</v>
      </c>
      <c r="K8" s="104">
        <f>J8</f>
        <v>2.0798252314814813E-2</v>
      </c>
      <c r="L8" s="105">
        <f>K8</f>
        <v>2.0798252314814813E-2</v>
      </c>
      <c r="M8" s="380" t="s">
        <v>198</v>
      </c>
      <c r="N8" s="71"/>
      <c r="O8" s="69"/>
      <c r="P8" s="19"/>
    </row>
    <row r="9" spans="1:16" s="3" customFormat="1" ht="30" customHeight="1" x14ac:dyDescent="0.3">
      <c r="A9" s="82">
        <v>2</v>
      </c>
      <c r="B9" s="88" t="s">
        <v>93</v>
      </c>
      <c r="C9" s="85" t="s">
        <v>160</v>
      </c>
      <c r="D9" s="20">
        <f>COUNTA(D19:D83)+D8+1</f>
        <v>103</v>
      </c>
      <c r="E9" s="90">
        <f>COUNTA(D19:D83)+1</f>
        <v>61</v>
      </c>
      <c r="F9" s="131">
        <f>MIN(D19:D82)</f>
        <v>42.01</v>
      </c>
      <c r="G9" s="54">
        <f>AVERAGE(D19:D84)</f>
        <v>42.305166666666658</v>
      </c>
      <c r="H9" s="18">
        <v>5</v>
      </c>
      <c r="I9" s="94">
        <f t="shared" si="0"/>
        <v>0.29516666666665969</v>
      </c>
      <c r="J9" s="99">
        <v>5.1780729166666671E-2</v>
      </c>
      <c r="K9" s="106">
        <f>J9-J8</f>
        <v>3.0982476851851858E-2</v>
      </c>
      <c r="L9" s="107">
        <f>K9</f>
        <v>3.0982476851851858E-2</v>
      </c>
      <c r="M9" s="381" t="s">
        <v>199</v>
      </c>
      <c r="N9" s="72"/>
      <c r="O9" s="51"/>
      <c r="P9" s="19"/>
    </row>
    <row r="10" spans="1:16" s="3" customFormat="1" ht="30" customHeight="1" x14ac:dyDescent="0.3">
      <c r="A10" s="82">
        <v>3</v>
      </c>
      <c r="B10" s="88" t="s">
        <v>94</v>
      </c>
      <c r="C10" s="85" t="s">
        <v>153</v>
      </c>
      <c r="D10" s="20">
        <f>COUNTA(E19:E83)+D9+1</f>
        <v>133</v>
      </c>
      <c r="E10" s="90">
        <f>COUNTA(E19:E83)+1</f>
        <v>30</v>
      </c>
      <c r="F10" s="123">
        <f>MIN(E19:E84)</f>
        <v>42.31</v>
      </c>
      <c r="G10" s="53">
        <f>AVERAGE(E19:E85)</f>
        <v>42.545172413793104</v>
      </c>
      <c r="H10" s="18">
        <v>6</v>
      </c>
      <c r="I10" s="94">
        <f t="shared" si="0"/>
        <v>0.2351724137931015</v>
      </c>
      <c r="J10" s="99">
        <v>6.7648599537037044E-2</v>
      </c>
      <c r="K10" s="106">
        <f>J10-J9</f>
        <v>1.5867870370370372E-2</v>
      </c>
      <c r="L10" s="107">
        <f>K10+L8</f>
        <v>3.6666122685185182E-2</v>
      </c>
      <c r="M10" s="381" t="s">
        <v>200</v>
      </c>
      <c r="N10" s="73"/>
      <c r="O10" s="61"/>
      <c r="P10" s="19"/>
    </row>
    <row r="11" spans="1:16" s="3" customFormat="1" ht="30" customHeight="1" thickBot="1" x14ac:dyDescent="0.35">
      <c r="A11" s="82">
        <v>4</v>
      </c>
      <c r="B11" s="88" t="s">
        <v>93</v>
      </c>
      <c r="C11" s="85" t="s">
        <v>161</v>
      </c>
      <c r="D11" s="20">
        <f>COUNTA(F19:F83)+D10+1</f>
        <v>156</v>
      </c>
      <c r="E11" s="90">
        <f>COUNTA(F19:F83)+1</f>
        <v>23</v>
      </c>
      <c r="F11" s="375">
        <f>MIN(F19:F84)</f>
        <v>42.12</v>
      </c>
      <c r="G11" s="53">
        <f>AVERAGE(F19:F84)</f>
        <v>42.412727272727267</v>
      </c>
      <c r="H11" s="18">
        <v>6</v>
      </c>
      <c r="I11" s="94">
        <f t="shared" si="0"/>
        <v>0.29272727272726939</v>
      </c>
      <c r="J11" s="99">
        <v>8.0048692129629631E-2</v>
      </c>
      <c r="K11" s="106">
        <f>J11-J10</f>
        <v>1.2400092592592588E-2</v>
      </c>
      <c r="L11" s="107">
        <f>K11+L9</f>
        <v>4.3382569444444449E-2</v>
      </c>
      <c r="M11" s="381" t="s">
        <v>190</v>
      </c>
      <c r="N11" s="72"/>
      <c r="O11" s="51"/>
      <c r="P11" s="19"/>
    </row>
    <row r="12" spans="1:16" s="3" customFormat="1" ht="30" customHeight="1" thickBot="1" x14ac:dyDescent="0.35">
      <c r="A12" s="82">
        <v>5</v>
      </c>
      <c r="B12" s="129" t="s">
        <v>94</v>
      </c>
      <c r="C12" s="86" t="s">
        <v>152</v>
      </c>
      <c r="D12" s="20">
        <f>COUNTA(G19:G83)+D11+1</f>
        <v>208</v>
      </c>
      <c r="E12" s="90">
        <f>COUNTA(G19:G83)+1</f>
        <v>52</v>
      </c>
      <c r="F12" s="377">
        <f>MIN(G19:G84)</f>
        <v>42.03</v>
      </c>
      <c r="G12" s="53">
        <f>AVERAGE(G19:G884)</f>
        <v>42.363529411764688</v>
      </c>
      <c r="H12" s="18">
        <v>5</v>
      </c>
      <c r="I12" s="94">
        <f t="shared" si="0"/>
        <v>0.33352941176468676</v>
      </c>
      <c r="J12" s="99">
        <v>0.10664810185185185</v>
      </c>
      <c r="K12" s="106">
        <f>J12-J11</f>
        <v>2.6599409722222217E-2</v>
      </c>
      <c r="L12" s="108">
        <f>K12+L10</f>
        <v>6.3265532407407399E-2</v>
      </c>
      <c r="M12" s="381" t="s">
        <v>201</v>
      </c>
      <c r="N12" s="72"/>
      <c r="O12" s="52"/>
    </row>
    <row r="13" spans="1:16" s="3" customFormat="1" ht="30" customHeight="1" thickBot="1" x14ac:dyDescent="0.35">
      <c r="A13" s="83" t="s">
        <v>37</v>
      </c>
      <c r="B13" s="128" t="s">
        <v>93</v>
      </c>
      <c r="C13" s="87" t="s">
        <v>158</v>
      </c>
      <c r="D13" s="122">
        <f>COUNTA(H19:H83)+D12+1</f>
        <v>243</v>
      </c>
      <c r="E13" s="132">
        <f>COUNTA(H19:H83)+1</f>
        <v>35</v>
      </c>
      <c r="F13" s="376">
        <f>MIN(H19:H84)</f>
        <v>41.95</v>
      </c>
      <c r="G13" s="374">
        <f>AVERAGE(H19:H84)</f>
        <v>42.265294117647052</v>
      </c>
      <c r="H13" s="75">
        <v>1</v>
      </c>
      <c r="I13" s="97">
        <f t="shared" si="0"/>
        <v>0.31529411764704918</v>
      </c>
      <c r="J13" s="100" t="str">
        <f>'Общие результаты'!G6</f>
        <v>3:00:06</v>
      </c>
      <c r="K13" s="109">
        <f>J13-J12</f>
        <v>1.8421342592592579E-2</v>
      </c>
      <c r="L13" s="110">
        <f>K13+L11</f>
        <v>6.1803912037037029E-2</v>
      </c>
      <c r="M13" s="382"/>
      <c r="N13" s="76"/>
      <c r="O13" s="52"/>
    </row>
    <row r="14" spans="1:16" s="3" customFormat="1" ht="30" customHeight="1" x14ac:dyDescent="0.3">
      <c r="A14" s="56"/>
      <c r="B14" s="57"/>
      <c r="C14" s="58"/>
      <c r="D14" s="58"/>
      <c r="E14" s="58"/>
      <c r="F14" s="40">
        <f>AVERAGE(F8,F10,F12)</f>
        <v>42.18</v>
      </c>
      <c r="G14" s="42">
        <f>AVERAGE(G8,G10,G12)</f>
        <v>42.527265687884345</v>
      </c>
      <c r="H14" s="59" t="s">
        <v>156</v>
      </c>
      <c r="I14" s="43">
        <f>AVERAGE(I8,I10,I12)</f>
        <v>0.34726568788434048</v>
      </c>
      <c r="J14" s="58"/>
      <c r="K14" s="58"/>
      <c r="L14" s="58"/>
      <c r="M14" s="21"/>
      <c r="N14" s="21"/>
    </row>
    <row r="15" spans="1:16" ht="27.75" customHeight="1" x14ac:dyDescent="0.3">
      <c r="A15" s="22"/>
      <c r="B15" s="22"/>
      <c r="C15" s="22"/>
      <c r="D15" s="23"/>
      <c r="E15" s="24"/>
      <c r="F15" s="25">
        <f>AVERAGE(F9,F11,F13)</f>
        <v>42.026666666666664</v>
      </c>
      <c r="G15" s="26">
        <f>AVERAGE(G9,G11,G13)</f>
        <v>42.327729352346985</v>
      </c>
      <c r="H15" s="60" t="s">
        <v>155</v>
      </c>
      <c r="I15" s="27">
        <f>AVERAGE(I9,I11,I13)</f>
        <v>0.30106268568032607</v>
      </c>
      <c r="J15" s="24"/>
      <c r="K15" s="24" t="s">
        <v>22</v>
      </c>
      <c r="L15" s="24"/>
      <c r="M15" s="21"/>
      <c r="N15" s="21"/>
    </row>
    <row r="16" spans="1:16" ht="30" customHeight="1" thickBot="1" x14ac:dyDescent="0.35">
      <c r="A16" s="28"/>
      <c r="B16" s="28"/>
      <c r="C16" s="28"/>
      <c r="D16" s="24"/>
      <c r="E16" s="24"/>
      <c r="F16" s="29">
        <f>AVERAGE(F8:F13)</f>
        <v>42.103333333333332</v>
      </c>
      <c r="G16" s="30">
        <f>AVERAGE(C19:H90)</f>
        <v>42.416092436974779</v>
      </c>
      <c r="H16" s="31"/>
      <c r="I16" s="32">
        <f>AVERAGE(I8:I13)</f>
        <v>0.32416418678233327</v>
      </c>
      <c r="J16" s="24"/>
      <c r="K16" s="24"/>
      <c r="L16" s="24"/>
      <c r="M16" s="28"/>
      <c r="N16" s="28"/>
    </row>
    <row r="18" spans="2:14" ht="15" thickBot="1" x14ac:dyDescent="0.35">
      <c r="C18" s="33" t="str">
        <f>B8</f>
        <v>Гаврилюк Олег</v>
      </c>
      <c r="D18" s="33" t="str">
        <f>B9</f>
        <v>Манило Денис</v>
      </c>
      <c r="E18" s="17" t="str">
        <f>B10</f>
        <v>Гаврилюк Олег</v>
      </c>
      <c r="F18" s="17" t="str">
        <f>B11</f>
        <v>Манило Денис</v>
      </c>
      <c r="G18" s="17" t="str">
        <f>B12</f>
        <v>Гаврилюк Олег</v>
      </c>
      <c r="H18" s="17" t="str">
        <f>B13</f>
        <v>Манило Денис</v>
      </c>
      <c r="I18" s="17"/>
      <c r="J18" s="17"/>
    </row>
    <row r="19" spans="2:14" x14ac:dyDescent="0.3">
      <c r="B19" s="1">
        <v>1</v>
      </c>
      <c r="C19" s="34">
        <v>49.69</v>
      </c>
      <c r="D19" s="35">
        <v>42.43</v>
      </c>
      <c r="E19" s="35">
        <v>42.73</v>
      </c>
      <c r="F19" s="35">
        <v>42.57</v>
      </c>
      <c r="G19" s="35">
        <v>42.54</v>
      </c>
      <c r="H19" s="35">
        <v>42.43</v>
      </c>
      <c r="I19" s="113"/>
      <c r="J19" s="114"/>
      <c r="K19" s="111"/>
      <c r="M19" s="2"/>
      <c r="N19" s="2"/>
    </row>
    <row r="20" spans="2:14" x14ac:dyDescent="0.3">
      <c r="B20" s="1">
        <v>2</v>
      </c>
      <c r="C20" s="36">
        <v>43.14</v>
      </c>
      <c r="D20" s="37">
        <v>42.31</v>
      </c>
      <c r="E20" s="37">
        <v>42.99</v>
      </c>
      <c r="F20" s="37">
        <v>42.99</v>
      </c>
      <c r="G20" s="37">
        <v>42.36</v>
      </c>
      <c r="H20" s="37">
        <v>42.52</v>
      </c>
      <c r="I20" s="111"/>
      <c r="J20" s="115"/>
      <c r="K20" s="111"/>
      <c r="M20" s="3"/>
      <c r="N20" s="3"/>
    </row>
    <row r="21" spans="2:14" x14ac:dyDescent="0.3">
      <c r="B21" s="1">
        <v>3</v>
      </c>
      <c r="C21" s="36">
        <v>43</v>
      </c>
      <c r="D21" s="37">
        <v>42.34</v>
      </c>
      <c r="E21" s="37">
        <v>42.68</v>
      </c>
      <c r="F21" s="37">
        <v>42.47</v>
      </c>
      <c r="G21" s="37">
        <v>42.39</v>
      </c>
      <c r="H21" s="37">
        <v>42.5</v>
      </c>
      <c r="I21" s="111"/>
      <c r="J21" s="115"/>
      <c r="K21" s="111"/>
      <c r="M21" s="3"/>
      <c r="N21" s="3"/>
    </row>
    <row r="22" spans="2:14" x14ac:dyDescent="0.3">
      <c r="B22" s="1">
        <v>4</v>
      </c>
      <c r="C22" s="36">
        <v>42.68</v>
      </c>
      <c r="D22" s="37">
        <v>42.49</v>
      </c>
      <c r="E22" s="37">
        <v>42.63</v>
      </c>
      <c r="F22" s="37">
        <v>42.48</v>
      </c>
      <c r="G22" s="37">
        <v>42.32</v>
      </c>
      <c r="H22" s="37">
        <v>42.42</v>
      </c>
      <c r="I22" s="111"/>
      <c r="J22" s="115"/>
      <c r="K22" s="111"/>
      <c r="M22" s="3"/>
      <c r="N22" s="3"/>
    </row>
    <row r="23" spans="2:14" x14ac:dyDescent="0.3">
      <c r="B23" s="1">
        <v>5</v>
      </c>
      <c r="C23" s="36">
        <v>42.57</v>
      </c>
      <c r="D23" s="37">
        <v>42.49</v>
      </c>
      <c r="E23" s="37">
        <v>42.73</v>
      </c>
      <c r="F23" s="37">
        <v>42.21</v>
      </c>
      <c r="G23" s="37">
        <v>42.39</v>
      </c>
      <c r="H23" s="37">
        <v>42.38</v>
      </c>
      <c r="I23" s="111"/>
      <c r="J23" s="115"/>
      <c r="K23" s="111"/>
    </row>
    <row r="24" spans="2:14" x14ac:dyDescent="0.3">
      <c r="B24" s="1">
        <v>6</v>
      </c>
      <c r="C24" s="36">
        <v>42.31</v>
      </c>
      <c r="D24" s="37">
        <v>42.6</v>
      </c>
      <c r="E24" s="37">
        <v>42.68</v>
      </c>
      <c r="F24" s="37">
        <v>42.32</v>
      </c>
      <c r="G24" s="37">
        <v>42.32</v>
      </c>
      <c r="H24" s="37">
        <v>42.21</v>
      </c>
      <c r="I24" s="111"/>
      <c r="J24" s="115"/>
      <c r="K24" s="111"/>
    </row>
    <row r="25" spans="2:14" x14ac:dyDescent="0.3">
      <c r="B25" s="1">
        <v>7</v>
      </c>
      <c r="C25" s="36">
        <v>42.37</v>
      </c>
      <c r="D25" s="37">
        <v>42.29</v>
      </c>
      <c r="E25" s="37">
        <v>42.41</v>
      </c>
      <c r="F25" s="37">
        <v>42.24</v>
      </c>
      <c r="G25" s="37">
        <v>42.41</v>
      </c>
      <c r="H25" s="37">
        <v>42.46</v>
      </c>
      <c r="I25" s="111"/>
      <c r="J25" s="115"/>
      <c r="K25" s="111"/>
    </row>
    <row r="26" spans="2:14" x14ac:dyDescent="0.3">
      <c r="B26" s="1">
        <v>8</v>
      </c>
      <c r="C26" s="36">
        <v>42.36</v>
      </c>
      <c r="D26" s="37">
        <v>42.44</v>
      </c>
      <c r="E26" s="37">
        <v>42.44</v>
      </c>
      <c r="F26" s="37">
        <v>42.34</v>
      </c>
      <c r="G26" s="37">
        <v>42.28</v>
      </c>
      <c r="H26" s="37">
        <v>42.3</v>
      </c>
      <c r="I26" s="111"/>
      <c r="J26" s="115"/>
      <c r="K26" s="111"/>
    </row>
    <row r="27" spans="2:14" x14ac:dyDescent="0.3">
      <c r="B27" s="1">
        <v>9</v>
      </c>
      <c r="C27" s="41">
        <v>42.63</v>
      </c>
      <c r="D27" s="37">
        <v>42.27</v>
      </c>
      <c r="E27" s="37">
        <v>42.64</v>
      </c>
      <c r="F27" s="37">
        <v>42.38</v>
      </c>
      <c r="G27" s="37">
        <v>42.42</v>
      </c>
      <c r="H27" s="37">
        <v>42.33</v>
      </c>
      <c r="I27" s="111"/>
      <c r="J27" s="115"/>
      <c r="K27" s="111"/>
    </row>
    <row r="28" spans="2:14" x14ac:dyDescent="0.3">
      <c r="B28" s="1">
        <v>10</v>
      </c>
      <c r="C28" s="36">
        <v>42.25</v>
      </c>
      <c r="D28" s="37">
        <v>42.31</v>
      </c>
      <c r="E28" s="37">
        <v>42.39</v>
      </c>
      <c r="F28" s="37">
        <v>42.15</v>
      </c>
      <c r="G28" s="37">
        <v>42.32</v>
      </c>
      <c r="H28" s="37">
        <v>42.34</v>
      </c>
      <c r="I28" s="111"/>
      <c r="J28" s="115"/>
      <c r="K28" s="111"/>
    </row>
    <row r="29" spans="2:14" x14ac:dyDescent="0.3">
      <c r="B29" s="1">
        <v>11</v>
      </c>
      <c r="C29" s="36">
        <v>42.22</v>
      </c>
      <c r="D29" s="37">
        <v>42.18</v>
      </c>
      <c r="E29" s="37">
        <v>42.51</v>
      </c>
      <c r="F29" s="37">
        <v>42.22</v>
      </c>
      <c r="G29" s="37">
        <v>42.43</v>
      </c>
      <c r="H29" s="37">
        <v>42.16</v>
      </c>
      <c r="I29" s="111"/>
      <c r="J29" s="115"/>
      <c r="K29" s="111"/>
    </row>
    <row r="30" spans="2:14" x14ac:dyDescent="0.3">
      <c r="B30" s="1">
        <v>12</v>
      </c>
      <c r="C30" s="36">
        <v>42.2</v>
      </c>
      <c r="D30" s="37">
        <v>44.21</v>
      </c>
      <c r="E30" s="37">
        <v>42.48</v>
      </c>
      <c r="F30" s="37">
        <v>42.15</v>
      </c>
      <c r="G30" s="37">
        <v>42.36</v>
      </c>
      <c r="H30" s="37">
        <v>42.24</v>
      </c>
      <c r="I30" s="111"/>
      <c r="J30" s="115"/>
      <c r="K30" s="111"/>
    </row>
    <row r="31" spans="2:14" x14ac:dyDescent="0.3">
      <c r="B31" s="1">
        <v>13</v>
      </c>
      <c r="C31" s="36">
        <v>42.44</v>
      </c>
      <c r="D31" s="37">
        <v>42.21</v>
      </c>
      <c r="E31" s="37">
        <v>42.53</v>
      </c>
      <c r="F31" s="37">
        <v>42.27</v>
      </c>
      <c r="G31" s="37">
        <v>42.23</v>
      </c>
      <c r="H31" s="37">
        <v>42.23</v>
      </c>
      <c r="I31" s="111"/>
      <c r="J31" s="115"/>
      <c r="K31" s="112"/>
      <c r="L31" s="1"/>
    </row>
    <row r="32" spans="2:14" x14ac:dyDescent="0.3">
      <c r="B32" s="1">
        <v>14</v>
      </c>
      <c r="C32" s="39">
        <v>42.31</v>
      </c>
      <c r="D32" s="37">
        <v>42.06</v>
      </c>
      <c r="E32" s="37">
        <v>42.39</v>
      </c>
      <c r="F32" s="37">
        <v>42.17</v>
      </c>
      <c r="G32" s="37">
        <v>42.27</v>
      </c>
      <c r="H32" s="37">
        <v>42.24</v>
      </c>
      <c r="I32" s="111"/>
      <c r="J32" s="115"/>
      <c r="K32" s="112"/>
      <c r="L32" s="1"/>
    </row>
    <row r="33" spans="2:12" x14ac:dyDescent="0.3">
      <c r="B33" s="1">
        <v>15</v>
      </c>
      <c r="C33" s="36">
        <v>43.04</v>
      </c>
      <c r="D33" s="37">
        <v>42.16</v>
      </c>
      <c r="E33" s="37">
        <v>42.51</v>
      </c>
      <c r="F33" s="37">
        <v>43.99</v>
      </c>
      <c r="G33" s="37">
        <v>42.35</v>
      </c>
      <c r="H33" s="37">
        <v>41.95</v>
      </c>
      <c r="I33" s="111"/>
      <c r="J33" s="115"/>
      <c r="K33" s="112"/>
      <c r="L33" s="1"/>
    </row>
    <row r="34" spans="2:12" x14ac:dyDescent="0.3">
      <c r="B34" s="1">
        <v>16</v>
      </c>
      <c r="C34" s="36">
        <v>42.25</v>
      </c>
      <c r="D34" s="44">
        <v>42.26</v>
      </c>
      <c r="E34" s="37">
        <v>42.65</v>
      </c>
      <c r="F34" s="37">
        <v>42.43</v>
      </c>
      <c r="G34" s="37">
        <v>43.02</v>
      </c>
      <c r="H34" s="37">
        <v>42.29</v>
      </c>
      <c r="I34" s="111"/>
      <c r="J34" s="115"/>
      <c r="K34" s="112"/>
      <c r="L34" s="1"/>
    </row>
    <row r="35" spans="2:12" x14ac:dyDescent="0.3">
      <c r="B35" s="1">
        <v>17</v>
      </c>
      <c r="C35" s="36">
        <v>42.4</v>
      </c>
      <c r="D35" s="37">
        <v>42.25</v>
      </c>
      <c r="E35" s="37">
        <v>42.44</v>
      </c>
      <c r="F35" s="37">
        <v>42.12</v>
      </c>
      <c r="G35" s="37">
        <v>42.14</v>
      </c>
      <c r="H35" s="37">
        <v>42.3</v>
      </c>
      <c r="I35" s="111"/>
      <c r="J35" s="115"/>
      <c r="K35" s="112"/>
      <c r="L35" s="1"/>
    </row>
    <row r="36" spans="2:12" x14ac:dyDescent="0.3">
      <c r="B36" s="1">
        <v>18</v>
      </c>
      <c r="C36" s="36">
        <v>42.47</v>
      </c>
      <c r="D36" s="37">
        <v>42.14</v>
      </c>
      <c r="E36" s="37">
        <v>42.42</v>
      </c>
      <c r="F36" s="37">
        <v>42.19</v>
      </c>
      <c r="G36" s="37">
        <v>42.25</v>
      </c>
      <c r="H36" s="37">
        <v>42.28</v>
      </c>
      <c r="I36" s="111"/>
      <c r="J36" s="115"/>
      <c r="K36" s="112"/>
      <c r="L36" s="1"/>
    </row>
    <row r="37" spans="2:12" x14ac:dyDescent="0.3">
      <c r="B37" s="1">
        <v>19</v>
      </c>
      <c r="C37" s="36">
        <v>42.49</v>
      </c>
      <c r="D37" s="37">
        <v>42.01</v>
      </c>
      <c r="E37" s="37">
        <v>42.63</v>
      </c>
      <c r="F37" s="37">
        <v>42.32</v>
      </c>
      <c r="G37" s="37">
        <v>42.19</v>
      </c>
      <c r="H37" s="37">
        <v>42.24</v>
      </c>
      <c r="I37" s="111"/>
      <c r="J37" s="115"/>
      <c r="K37" s="112"/>
      <c r="L37" s="1"/>
    </row>
    <row r="38" spans="2:12" x14ac:dyDescent="0.3">
      <c r="B38" s="1">
        <v>20</v>
      </c>
      <c r="C38" s="36">
        <v>42.47</v>
      </c>
      <c r="D38" s="37">
        <v>42.07</v>
      </c>
      <c r="E38" s="37">
        <v>42.58</v>
      </c>
      <c r="F38" s="37">
        <v>42.3</v>
      </c>
      <c r="G38" s="37">
        <v>42.17</v>
      </c>
      <c r="H38" s="37">
        <v>42.46</v>
      </c>
      <c r="I38" s="111"/>
      <c r="J38" s="115"/>
      <c r="K38" s="112"/>
      <c r="L38" s="1"/>
    </row>
    <row r="39" spans="2:12" x14ac:dyDescent="0.3">
      <c r="B39" s="1">
        <v>21</v>
      </c>
      <c r="C39" s="36">
        <v>42.35</v>
      </c>
      <c r="D39" s="37">
        <v>42.1</v>
      </c>
      <c r="E39" s="37">
        <v>42.47</v>
      </c>
      <c r="F39" s="37">
        <v>42.37</v>
      </c>
      <c r="G39" s="37">
        <v>42.48</v>
      </c>
      <c r="H39" s="37">
        <v>42.34</v>
      </c>
      <c r="I39" s="111"/>
      <c r="J39" s="115"/>
      <c r="K39" s="112"/>
      <c r="L39" s="1"/>
    </row>
    <row r="40" spans="2:12" x14ac:dyDescent="0.3">
      <c r="B40" s="1">
        <v>22</v>
      </c>
      <c r="C40" s="36">
        <v>42.59</v>
      </c>
      <c r="D40" s="37">
        <v>42.15</v>
      </c>
      <c r="E40" s="37">
        <v>42.49</v>
      </c>
      <c r="F40" s="37">
        <v>42.4</v>
      </c>
      <c r="G40" s="37">
        <v>42.21</v>
      </c>
      <c r="H40" s="37">
        <v>42.18</v>
      </c>
      <c r="I40" s="111"/>
      <c r="J40" s="115"/>
      <c r="K40" s="112"/>
      <c r="L40" s="1"/>
    </row>
    <row r="41" spans="2:12" x14ac:dyDescent="0.3">
      <c r="B41" s="1">
        <v>23</v>
      </c>
      <c r="C41" s="36">
        <v>42.95</v>
      </c>
      <c r="D41" s="37">
        <v>42.03</v>
      </c>
      <c r="E41" s="37">
        <v>42.87</v>
      </c>
      <c r="F41" s="37"/>
      <c r="G41" s="37">
        <v>42.3</v>
      </c>
      <c r="H41" s="37">
        <v>42.24</v>
      </c>
      <c r="I41" s="111"/>
      <c r="J41" s="115"/>
      <c r="K41" s="112"/>
      <c r="L41" s="1"/>
    </row>
    <row r="42" spans="2:12" x14ac:dyDescent="0.3">
      <c r="B42" s="1">
        <v>24</v>
      </c>
      <c r="C42" s="36">
        <v>42.5</v>
      </c>
      <c r="D42" s="37">
        <v>42.55</v>
      </c>
      <c r="E42" s="37">
        <v>42.33</v>
      </c>
      <c r="F42" s="37"/>
      <c r="G42" s="37">
        <v>42.17</v>
      </c>
      <c r="H42" s="37">
        <v>42.28</v>
      </c>
      <c r="I42" s="111"/>
      <c r="J42" s="115"/>
      <c r="K42" s="112"/>
      <c r="L42" s="1"/>
    </row>
    <row r="43" spans="2:12" x14ac:dyDescent="0.3">
      <c r="B43" s="1">
        <v>25</v>
      </c>
      <c r="C43" s="36">
        <v>42.32</v>
      </c>
      <c r="D43" s="37">
        <v>43.18</v>
      </c>
      <c r="E43" s="37">
        <v>42.53</v>
      </c>
      <c r="F43" s="37"/>
      <c r="G43" s="37">
        <v>42.29</v>
      </c>
      <c r="H43" s="37">
        <v>42.24</v>
      </c>
      <c r="I43" s="111"/>
      <c r="J43" s="115"/>
      <c r="K43" s="112"/>
      <c r="L43" s="1"/>
    </row>
    <row r="44" spans="2:12" x14ac:dyDescent="0.3">
      <c r="B44" s="1">
        <v>26</v>
      </c>
      <c r="C44" s="36">
        <v>42.56</v>
      </c>
      <c r="D44" s="37">
        <v>42.53</v>
      </c>
      <c r="E44" s="37">
        <v>42.35</v>
      </c>
      <c r="F44" s="37"/>
      <c r="G44" s="37">
        <v>42.22</v>
      </c>
      <c r="H44" s="37">
        <v>42.02</v>
      </c>
      <c r="I44" s="111"/>
      <c r="J44" s="115"/>
      <c r="K44" s="112"/>
      <c r="L44" s="1"/>
    </row>
    <row r="45" spans="2:12" x14ac:dyDescent="0.3">
      <c r="B45" s="1">
        <v>27</v>
      </c>
      <c r="C45" s="36">
        <v>42.6</v>
      </c>
      <c r="D45" s="37">
        <v>42.44</v>
      </c>
      <c r="E45" s="37">
        <v>42.6</v>
      </c>
      <c r="F45" s="37"/>
      <c r="G45" s="37">
        <v>42.58</v>
      </c>
      <c r="H45" s="37">
        <v>42.08</v>
      </c>
      <c r="I45" s="111"/>
      <c r="J45" s="115"/>
      <c r="K45" s="112"/>
      <c r="L45" s="1"/>
    </row>
    <row r="46" spans="2:12" x14ac:dyDescent="0.3">
      <c r="B46" s="1">
        <v>28</v>
      </c>
      <c r="C46" s="36">
        <v>42.43</v>
      </c>
      <c r="D46" s="37">
        <v>42.17</v>
      </c>
      <c r="E46" s="37">
        <v>42.4</v>
      </c>
      <c r="F46" s="37"/>
      <c r="G46" s="37">
        <v>42.26</v>
      </c>
      <c r="H46" s="37">
        <v>42.19</v>
      </c>
      <c r="I46" s="111"/>
      <c r="J46" s="115"/>
      <c r="K46" s="112"/>
      <c r="L46" s="1"/>
    </row>
    <row r="47" spans="2:12" x14ac:dyDescent="0.3">
      <c r="B47" s="1">
        <v>29</v>
      </c>
      <c r="C47" s="36">
        <v>42.68</v>
      </c>
      <c r="D47" s="37">
        <v>42.28</v>
      </c>
      <c r="E47" s="37">
        <v>42.31</v>
      </c>
      <c r="F47" s="37"/>
      <c r="G47" s="37">
        <v>42.23</v>
      </c>
      <c r="H47" s="37">
        <v>42.25</v>
      </c>
      <c r="I47" s="111"/>
      <c r="J47" s="115"/>
      <c r="K47" s="112"/>
      <c r="L47" s="1"/>
    </row>
    <row r="48" spans="2:12" x14ac:dyDescent="0.3">
      <c r="B48" s="1">
        <v>30</v>
      </c>
      <c r="C48" s="36">
        <v>42.36</v>
      </c>
      <c r="D48" s="37">
        <v>42.14</v>
      </c>
      <c r="E48" s="37"/>
      <c r="F48" s="37"/>
      <c r="G48" s="37">
        <v>43.88</v>
      </c>
      <c r="H48" s="37">
        <v>42.08</v>
      </c>
      <c r="I48" s="111"/>
      <c r="J48" s="115"/>
      <c r="K48" s="112"/>
      <c r="L48" s="1"/>
    </row>
    <row r="49" spans="2:12" x14ac:dyDescent="0.3">
      <c r="B49" s="1">
        <v>31</v>
      </c>
      <c r="C49" s="36">
        <v>42.34</v>
      </c>
      <c r="D49" s="37">
        <v>42.29</v>
      </c>
      <c r="E49" s="37"/>
      <c r="F49" s="37"/>
      <c r="G49" s="37">
        <v>42.27</v>
      </c>
      <c r="H49" s="37">
        <v>42.12</v>
      </c>
      <c r="I49" s="111"/>
      <c r="J49" s="115"/>
      <c r="K49" s="112"/>
      <c r="L49" s="1"/>
    </row>
    <row r="50" spans="2:12" x14ac:dyDescent="0.3">
      <c r="B50" s="1">
        <v>32</v>
      </c>
      <c r="C50" s="36">
        <v>42.34</v>
      </c>
      <c r="D50" s="37">
        <v>42.3</v>
      </c>
      <c r="E50" s="37"/>
      <c r="F50" s="37"/>
      <c r="G50" s="37">
        <v>42.12</v>
      </c>
      <c r="H50" s="37">
        <v>42.18</v>
      </c>
      <c r="I50" s="111"/>
      <c r="J50" s="115"/>
      <c r="K50" s="112"/>
      <c r="L50" s="1"/>
    </row>
    <row r="51" spans="2:12" x14ac:dyDescent="0.3">
      <c r="B51" s="1">
        <v>33</v>
      </c>
      <c r="C51" s="36">
        <v>42.34</v>
      </c>
      <c r="D51" s="37">
        <v>42.14</v>
      </c>
      <c r="E51" s="37"/>
      <c r="F51" s="37"/>
      <c r="G51" s="37">
        <v>42.11</v>
      </c>
      <c r="H51" s="37">
        <v>42.2</v>
      </c>
      <c r="I51" s="111"/>
      <c r="J51" s="115"/>
      <c r="K51" s="112"/>
      <c r="L51" s="1"/>
    </row>
    <row r="52" spans="2:12" x14ac:dyDescent="0.3">
      <c r="B52" s="1">
        <v>34</v>
      </c>
      <c r="C52" s="36">
        <v>42.4</v>
      </c>
      <c r="D52" s="37">
        <v>42.22</v>
      </c>
      <c r="E52" s="37"/>
      <c r="F52" s="37"/>
      <c r="G52" s="37">
        <v>42.2</v>
      </c>
      <c r="H52" s="37">
        <v>42.34</v>
      </c>
      <c r="I52" s="111"/>
      <c r="J52" s="115"/>
      <c r="K52" s="112"/>
      <c r="L52" s="1"/>
    </row>
    <row r="53" spans="2:12" x14ac:dyDescent="0.3">
      <c r="B53" s="1">
        <v>35</v>
      </c>
      <c r="C53" s="36">
        <v>43.09</v>
      </c>
      <c r="D53" s="37">
        <v>42.17</v>
      </c>
      <c r="E53" s="37"/>
      <c r="F53" s="37"/>
      <c r="G53" s="37">
        <v>42.16</v>
      </c>
      <c r="H53" s="37"/>
      <c r="I53" s="111"/>
      <c r="J53" s="115"/>
      <c r="K53" s="112"/>
      <c r="L53" s="1"/>
    </row>
    <row r="54" spans="2:12" x14ac:dyDescent="0.3">
      <c r="B54" s="1">
        <v>36</v>
      </c>
      <c r="C54" s="36">
        <v>42.43</v>
      </c>
      <c r="D54" s="37">
        <v>42.34</v>
      </c>
      <c r="E54" s="37"/>
      <c r="F54" s="37"/>
      <c r="G54" s="37">
        <v>42.12</v>
      </c>
      <c r="H54" s="37"/>
      <c r="I54" s="111"/>
      <c r="J54" s="115"/>
      <c r="K54" s="112"/>
      <c r="L54" s="1"/>
    </row>
    <row r="55" spans="2:12" x14ac:dyDescent="0.3">
      <c r="B55" s="1">
        <v>37</v>
      </c>
      <c r="C55" s="36">
        <v>42.39</v>
      </c>
      <c r="D55" s="37">
        <v>42.2</v>
      </c>
      <c r="E55" s="37"/>
      <c r="F55" s="37"/>
      <c r="G55" s="37">
        <v>42.11</v>
      </c>
      <c r="H55" s="37"/>
      <c r="I55" s="111"/>
      <c r="J55" s="115"/>
      <c r="K55" s="112"/>
      <c r="L55" s="1"/>
    </row>
    <row r="56" spans="2:12" x14ac:dyDescent="0.3">
      <c r="B56" s="1">
        <v>38</v>
      </c>
      <c r="C56" s="36">
        <v>42.37</v>
      </c>
      <c r="D56" s="37">
        <v>42.16</v>
      </c>
      <c r="E56" s="37"/>
      <c r="F56" s="37"/>
      <c r="G56" s="37">
        <v>42.19</v>
      </c>
      <c r="H56" s="37"/>
      <c r="I56" s="111"/>
      <c r="J56" s="115"/>
      <c r="K56" s="112"/>
      <c r="L56" s="1"/>
    </row>
    <row r="57" spans="2:12" x14ac:dyDescent="0.3">
      <c r="B57" s="1">
        <v>39</v>
      </c>
      <c r="C57" s="36">
        <v>42.38</v>
      </c>
      <c r="D57" s="37">
        <v>42.18</v>
      </c>
      <c r="E57" s="37"/>
      <c r="F57" s="37"/>
      <c r="G57" s="37">
        <v>42.03</v>
      </c>
      <c r="H57" s="37"/>
      <c r="I57" s="111"/>
      <c r="J57" s="115"/>
      <c r="K57" s="112"/>
      <c r="L57" s="1"/>
    </row>
    <row r="58" spans="2:12" x14ac:dyDescent="0.3">
      <c r="B58" s="1">
        <v>40</v>
      </c>
      <c r="C58" s="36">
        <v>42.48</v>
      </c>
      <c r="D58" s="37">
        <v>42.25</v>
      </c>
      <c r="E58" s="37"/>
      <c r="F58" s="37"/>
      <c r="G58" s="37">
        <v>42.09</v>
      </c>
      <c r="H58" s="37"/>
      <c r="I58" s="111"/>
      <c r="J58" s="115"/>
      <c r="K58" s="112"/>
      <c r="L58" s="1"/>
    </row>
    <row r="59" spans="2:12" x14ac:dyDescent="0.3">
      <c r="B59" s="1">
        <v>41</v>
      </c>
      <c r="C59" s="36">
        <v>42.47</v>
      </c>
      <c r="D59" s="37">
        <v>42.07</v>
      </c>
      <c r="E59" s="37"/>
      <c r="F59" s="37"/>
      <c r="G59" s="37">
        <v>42.18</v>
      </c>
      <c r="H59" s="37"/>
      <c r="I59" s="111"/>
      <c r="J59" s="115"/>
      <c r="K59" s="112"/>
      <c r="L59" s="1"/>
    </row>
    <row r="60" spans="2:12" x14ac:dyDescent="0.3">
      <c r="B60" s="1">
        <v>42</v>
      </c>
      <c r="C60" s="36">
        <v>42.61</v>
      </c>
      <c r="D60" s="37">
        <v>42.12</v>
      </c>
      <c r="E60" s="37"/>
      <c r="F60" s="37"/>
      <c r="G60" s="37">
        <v>42.25</v>
      </c>
      <c r="H60" s="37"/>
      <c r="I60" s="111"/>
      <c r="J60" s="115"/>
      <c r="K60" s="112"/>
      <c r="L60" s="1"/>
    </row>
    <row r="61" spans="2:12" x14ac:dyDescent="0.3">
      <c r="B61" s="1">
        <v>43</v>
      </c>
      <c r="C61" s="36"/>
      <c r="D61" s="37">
        <v>42.21</v>
      </c>
      <c r="E61" s="37"/>
      <c r="F61" s="37"/>
      <c r="G61" s="37">
        <v>43.73</v>
      </c>
      <c r="H61" s="37"/>
      <c r="I61" s="111"/>
      <c r="J61" s="115"/>
      <c r="K61" s="112"/>
      <c r="L61" s="1"/>
    </row>
    <row r="62" spans="2:12" x14ac:dyDescent="0.3">
      <c r="B62" s="1">
        <v>44</v>
      </c>
      <c r="C62" s="36"/>
      <c r="D62" s="37">
        <v>42.22</v>
      </c>
      <c r="E62" s="37"/>
      <c r="F62" s="37"/>
      <c r="G62" s="37">
        <v>42.21</v>
      </c>
      <c r="H62" s="37"/>
      <c r="I62" s="111"/>
      <c r="J62" s="115"/>
      <c r="K62" s="112"/>
      <c r="L62" s="1"/>
    </row>
    <row r="63" spans="2:12" x14ac:dyDescent="0.3">
      <c r="B63" s="1">
        <v>45</v>
      </c>
      <c r="C63" s="36"/>
      <c r="D63" s="37">
        <v>42.2</v>
      </c>
      <c r="E63" s="37"/>
      <c r="F63" s="37"/>
      <c r="G63" s="37">
        <v>42.74</v>
      </c>
      <c r="H63" s="37"/>
      <c r="I63" s="111"/>
      <c r="J63" s="115"/>
      <c r="K63" s="112"/>
      <c r="L63" s="1"/>
    </row>
    <row r="64" spans="2:12" x14ac:dyDescent="0.3">
      <c r="B64" s="1">
        <v>46</v>
      </c>
      <c r="C64" s="36"/>
      <c r="D64" s="37">
        <v>42.31</v>
      </c>
      <c r="E64" s="37"/>
      <c r="F64" s="37"/>
      <c r="G64" s="37">
        <v>42.3</v>
      </c>
      <c r="H64" s="37"/>
      <c r="I64" s="111"/>
      <c r="J64" s="115"/>
      <c r="K64" s="112"/>
      <c r="L64" s="1"/>
    </row>
    <row r="65" spans="1:16" x14ac:dyDescent="0.3">
      <c r="B65" s="1">
        <v>47</v>
      </c>
      <c r="C65" s="36"/>
      <c r="D65" s="37">
        <v>42.17</v>
      </c>
      <c r="E65" s="37"/>
      <c r="F65" s="37"/>
      <c r="G65" s="37">
        <v>42.5</v>
      </c>
      <c r="H65" s="37"/>
      <c r="I65" s="111"/>
      <c r="J65" s="115"/>
      <c r="K65" s="112"/>
      <c r="L65" s="1"/>
    </row>
    <row r="66" spans="1:16" x14ac:dyDescent="0.3">
      <c r="B66" s="1">
        <v>48</v>
      </c>
      <c r="C66" s="36"/>
      <c r="D66" s="37">
        <v>42.17</v>
      </c>
      <c r="E66" s="37"/>
      <c r="F66" s="37"/>
      <c r="G66" s="37">
        <v>42.25</v>
      </c>
      <c r="H66" s="37"/>
      <c r="I66" s="111"/>
      <c r="J66" s="115"/>
      <c r="K66" s="112"/>
      <c r="L66" s="1"/>
    </row>
    <row r="67" spans="1:16" x14ac:dyDescent="0.3">
      <c r="B67" s="1">
        <v>49</v>
      </c>
      <c r="C67" s="36"/>
      <c r="D67" s="37">
        <v>42.35</v>
      </c>
      <c r="E67" s="37"/>
      <c r="F67" s="37"/>
      <c r="G67" s="37">
        <v>42.49</v>
      </c>
      <c r="H67" s="37"/>
      <c r="I67" s="111"/>
      <c r="J67" s="115"/>
      <c r="K67" s="112"/>
      <c r="L67" s="1"/>
    </row>
    <row r="68" spans="1:16" x14ac:dyDescent="0.3">
      <c r="B68" s="1">
        <v>50</v>
      </c>
      <c r="C68" s="36"/>
      <c r="D68" s="37">
        <v>42.2</v>
      </c>
      <c r="E68" s="37"/>
      <c r="F68" s="37"/>
      <c r="G68" s="37">
        <v>42.22</v>
      </c>
      <c r="H68" s="37"/>
      <c r="I68" s="111"/>
      <c r="J68" s="115"/>
      <c r="K68" s="112"/>
      <c r="L68" s="1"/>
    </row>
    <row r="69" spans="1:16" x14ac:dyDescent="0.3">
      <c r="B69" s="1">
        <v>51</v>
      </c>
      <c r="C69" s="36"/>
      <c r="D69" s="37">
        <v>42.23</v>
      </c>
      <c r="E69" s="37"/>
      <c r="F69" s="37"/>
      <c r="G69" s="37">
        <v>42.49</v>
      </c>
      <c r="H69" s="37"/>
      <c r="I69" s="111"/>
      <c r="J69" s="115"/>
      <c r="K69" s="112"/>
      <c r="L69" s="1"/>
    </row>
    <row r="70" spans="1:16" x14ac:dyDescent="0.3">
      <c r="B70" s="1">
        <v>52</v>
      </c>
      <c r="C70" s="36"/>
      <c r="D70" s="37">
        <v>42.39</v>
      </c>
      <c r="E70" s="37"/>
      <c r="F70" s="37"/>
      <c r="G70" s="37"/>
      <c r="H70" s="37"/>
      <c r="I70" s="111"/>
      <c r="J70" s="115"/>
      <c r="K70" s="112"/>
      <c r="L70" s="1"/>
    </row>
    <row r="71" spans="1:16" x14ac:dyDescent="0.3">
      <c r="B71" s="1">
        <v>53</v>
      </c>
      <c r="C71" s="36"/>
      <c r="D71" s="37">
        <v>42.24</v>
      </c>
      <c r="E71" s="37"/>
      <c r="F71" s="37"/>
      <c r="G71" s="37"/>
      <c r="H71" s="37"/>
      <c r="I71" s="111"/>
      <c r="J71" s="115"/>
      <c r="K71" s="112"/>
      <c r="L71" s="1"/>
    </row>
    <row r="72" spans="1:16" x14ac:dyDescent="0.3">
      <c r="B72" s="1">
        <v>54</v>
      </c>
      <c r="C72" s="36"/>
      <c r="D72" s="37">
        <v>42.32</v>
      </c>
      <c r="E72" s="37"/>
      <c r="F72" s="37"/>
      <c r="G72" s="37"/>
      <c r="H72" s="37"/>
      <c r="I72" s="111"/>
      <c r="J72" s="115"/>
      <c r="K72" s="112"/>
      <c r="L72" s="1"/>
    </row>
    <row r="73" spans="1:16" x14ac:dyDescent="0.3">
      <c r="B73" s="1">
        <v>55</v>
      </c>
      <c r="C73" s="36"/>
      <c r="D73" s="37">
        <v>42.24</v>
      </c>
      <c r="E73" s="37"/>
      <c r="F73" s="37"/>
      <c r="G73" s="37"/>
      <c r="H73" s="37"/>
      <c r="I73" s="111"/>
      <c r="J73" s="115"/>
      <c r="K73" s="112"/>
      <c r="L73" s="1"/>
    </row>
    <row r="74" spans="1:16" x14ac:dyDescent="0.3">
      <c r="B74" s="1">
        <v>56</v>
      </c>
      <c r="C74" s="36"/>
      <c r="D74" s="37">
        <v>42.24</v>
      </c>
      <c r="E74" s="37"/>
      <c r="F74" s="37"/>
      <c r="G74" s="37"/>
      <c r="H74" s="37"/>
      <c r="I74" s="111"/>
      <c r="J74" s="115"/>
      <c r="K74" s="112"/>
      <c r="L74" s="1"/>
    </row>
    <row r="75" spans="1:16" x14ac:dyDescent="0.3">
      <c r="B75" s="1">
        <v>57</v>
      </c>
      <c r="C75" s="55"/>
      <c r="D75" s="37">
        <v>42.23</v>
      </c>
      <c r="E75" s="37"/>
      <c r="F75" s="37"/>
      <c r="G75" s="37"/>
      <c r="H75" s="37"/>
      <c r="I75" s="112"/>
      <c r="J75" s="116"/>
      <c r="K75" s="112"/>
      <c r="L75" s="1"/>
    </row>
    <row r="76" spans="1:16" x14ac:dyDescent="0.3">
      <c r="B76" s="1">
        <v>58</v>
      </c>
      <c r="C76" s="117"/>
      <c r="D76" s="111">
        <v>42.25</v>
      </c>
      <c r="E76" s="111"/>
      <c r="F76" s="111"/>
      <c r="G76" s="111"/>
      <c r="H76" s="111"/>
      <c r="I76" s="112"/>
      <c r="J76" s="116"/>
      <c r="K76" s="112"/>
      <c r="L76" s="1"/>
    </row>
    <row r="77" spans="1:16" x14ac:dyDescent="0.3">
      <c r="B77" s="1">
        <v>59</v>
      </c>
      <c r="C77" s="117"/>
      <c r="D77" s="111">
        <v>42.22</v>
      </c>
      <c r="E77" s="111"/>
      <c r="F77" s="111"/>
      <c r="G77" s="111"/>
      <c r="H77" s="111"/>
      <c r="I77" s="111"/>
      <c r="J77" s="115"/>
      <c r="K77" s="111"/>
    </row>
    <row r="78" spans="1:16" x14ac:dyDescent="0.3">
      <c r="B78" s="1">
        <v>60</v>
      </c>
      <c r="C78" s="117"/>
      <c r="D78" s="111">
        <v>42.59</v>
      </c>
      <c r="E78" s="111"/>
      <c r="F78" s="111"/>
      <c r="G78" s="111"/>
      <c r="H78" s="111"/>
      <c r="I78" s="111"/>
      <c r="J78" s="115"/>
      <c r="K78" s="111"/>
    </row>
    <row r="79" spans="1:16" s="2" customFormat="1" x14ac:dyDescent="0.3">
      <c r="A79" s="1"/>
      <c r="B79" s="1">
        <v>61</v>
      </c>
      <c r="C79" s="117"/>
      <c r="D79" s="111"/>
      <c r="E79" s="111"/>
      <c r="F79" s="111"/>
      <c r="G79" s="111"/>
      <c r="H79" s="111"/>
      <c r="I79" s="111"/>
      <c r="J79" s="115"/>
      <c r="K79" s="111"/>
      <c r="M79" s="1"/>
      <c r="N79" s="1"/>
      <c r="O79" s="1"/>
      <c r="P79" s="1"/>
    </row>
    <row r="80" spans="1:16" s="2" customFormat="1" x14ac:dyDescent="0.3">
      <c r="A80" s="1"/>
      <c r="B80" s="1">
        <v>62</v>
      </c>
      <c r="C80" s="117"/>
      <c r="D80" s="111"/>
      <c r="E80" s="111"/>
      <c r="F80" s="111"/>
      <c r="G80" s="111"/>
      <c r="H80" s="111"/>
      <c r="I80" s="111"/>
      <c r="J80" s="115"/>
      <c r="K80" s="111"/>
      <c r="M80" s="1"/>
      <c r="N80" s="1"/>
      <c r="O80" s="1"/>
      <c r="P80" s="1"/>
    </row>
    <row r="81" spans="1:16" s="2" customFormat="1" ht="15" thickBot="1" x14ac:dyDescent="0.35">
      <c r="A81" s="1"/>
      <c r="B81" s="1">
        <v>63</v>
      </c>
      <c r="C81" s="118"/>
      <c r="D81" s="119"/>
      <c r="E81" s="119"/>
      <c r="F81" s="119"/>
      <c r="G81" s="119"/>
      <c r="H81" s="119"/>
      <c r="I81" s="119"/>
      <c r="J81" s="120"/>
      <c r="K81" s="111"/>
      <c r="M81" s="1"/>
      <c r="N81" s="1"/>
      <c r="O81" s="1"/>
      <c r="P81" s="1"/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P81"/>
  <sheetViews>
    <sheetView topLeftCell="A7" zoomScale="90" zoomScaleNormal="90" workbookViewId="0">
      <selection activeCell="H13" sqref="H13"/>
    </sheetView>
  </sheetViews>
  <sheetFormatPr defaultColWidth="8.88671875" defaultRowHeight="14.4" x14ac:dyDescent="0.3"/>
  <cols>
    <col min="1" max="1" width="8.6640625" style="1" customWidth="1"/>
    <col min="2" max="2" width="22.6640625" style="1" customWidth="1"/>
    <col min="3" max="3" width="9.44140625" style="1" customWidth="1"/>
    <col min="4" max="6" width="9.44140625" style="2" customWidth="1"/>
    <col min="7" max="7" width="11.33203125" style="2" customWidth="1"/>
    <col min="8" max="8" width="12.88671875" style="2" customWidth="1"/>
    <col min="9" max="9" width="13" style="2" customWidth="1"/>
    <col min="10" max="10" width="12.6640625" style="2" customWidth="1"/>
    <col min="11" max="11" width="12" style="2" customWidth="1"/>
    <col min="12" max="12" width="15.88671875" style="2" customWidth="1"/>
    <col min="13" max="13" width="11.44140625" style="1" customWidth="1"/>
    <col min="14" max="14" width="10.5546875" style="1" customWidth="1"/>
    <col min="15" max="16384" width="8.88671875" style="1"/>
  </cols>
  <sheetData>
    <row r="2" spans="1:16" ht="18" x14ac:dyDescent="0.35">
      <c r="A2" s="353" t="s">
        <v>136</v>
      </c>
      <c r="B2" s="353"/>
      <c r="C2" s="353"/>
      <c r="D2" s="353"/>
      <c r="E2" s="353"/>
      <c r="F2" s="353"/>
      <c r="G2" s="353"/>
      <c r="H2" s="353"/>
      <c r="I2" s="353"/>
      <c r="J2" s="353"/>
      <c r="K2" s="353"/>
      <c r="L2" s="353"/>
    </row>
    <row r="3" spans="1:16" ht="7.5" customHeight="1" thickBot="1" x14ac:dyDescent="0.35"/>
    <row r="4" spans="1:16" ht="18" thickBot="1" x14ac:dyDescent="0.4">
      <c r="A4" s="354" t="s">
        <v>108</v>
      </c>
      <c r="B4" s="355"/>
      <c r="C4" s="355"/>
      <c r="D4" s="355"/>
      <c r="E4" s="355"/>
      <c r="F4" s="355"/>
      <c r="G4" s="355"/>
      <c r="H4" s="355"/>
      <c r="I4" s="355"/>
      <c r="J4" s="355"/>
      <c r="K4" s="355"/>
      <c r="L4" s="355"/>
      <c r="M4" s="355"/>
      <c r="N4" s="356"/>
    </row>
    <row r="5" spans="1:16" ht="7.5" customHeight="1" thickBot="1" x14ac:dyDescent="0.35"/>
    <row r="6" spans="1:16" s="2" customFormat="1" ht="20.25" customHeight="1" x14ac:dyDescent="0.3">
      <c r="A6" s="357" t="s">
        <v>23</v>
      </c>
      <c r="B6" s="359" t="s">
        <v>13</v>
      </c>
      <c r="C6" s="361" t="s">
        <v>18</v>
      </c>
      <c r="D6" s="363" t="s">
        <v>24</v>
      </c>
      <c r="E6" s="365" t="s">
        <v>25</v>
      </c>
      <c r="F6" s="367" t="s">
        <v>26</v>
      </c>
      <c r="G6" s="368"/>
      <c r="H6" s="368"/>
      <c r="I6" s="369"/>
      <c r="J6" s="370" t="s">
        <v>27</v>
      </c>
      <c r="K6" s="372" t="s">
        <v>28</v>
      </c>
      <c r="L6" s="373"/>
      <c r="M6" s="77"/>
      <c r="N6" s="78"/>
    </row>
    <row r="7" spans="1:16" s="2" customFormat="1" ht="27.75" customHeight="1" thickBot="1" x14ac:dyDescent="0.35">
      <c r="A7" s="358"/>
      <c r="B7" s="360"/>
      <c r="C7" s="362"/>
      <c r="D7" s="364"/>
      <c r="E7" s="366"/>
      <c r="F7" s="91" t="s">
        <v>29</v>
      </c>
      <c r="G7" s="79" t="s">
        <v>30</v>
      </c>
      <c r="H7" s="79" t="s">
        <v>31</v>
      </c>
      <c r="I7" s="92" t="s">
        <v>32</v>
      </c>
      <c r="J7" s="371"/>
      <c r="K7" s="102" t="s">
        <v>33</v>
      </c>
      <c r="L7" s="103" t="s">
        <v>34</v>
      </c>
      <c r="M7" s="101" t="s">
        <v>35</v>
      </c>
      <c r="N7" s="80" t="s">
        <v>36</v>
      </c>
    </row>
    <row r="8" spans="1:16" s="3" customFormat="1" ht="30" customHeight="1" x14ac:dyDescent="0.3">
      <c r="A8" s="81">
        <v>1</v>
      </c>
      <c r="B8" s="127" t="s">
        <v>110</v>
      </c>
      <c r="C8" s="84" t="s">
        <v>151</v>
      </c>
      <c r="D8" s="121">
        <f>COUNTA(C19:C83)</f>
        <v>39</v>
      </c>
      <c r="E8" s="89">
        <f>COUNTA(C19:C83)</f>
        <v>39</v>
      </c>
      <c r="F8" s="130">
        <f>MIN(C19:C82)</f>
        <v>42.18</v>
      </c>
      <c r="G8" s="124">
        <f>AVERAGE(C19:C85)</f>
        <v>42.523589743589746</v>
      </c>
      <c r="H8" s="70">
        <v>8</v>
      </c>
      <c r="I8" s="93">
        <f t="shared" ref="I8:I13" si="0">G8-F8</f>
        <v>0.34358974358974592</v>
      </c>
      <c r="J8" s="98">
        <v>1.9229062500000001E-2</v>
      </c>
      <c r="K8" s="104">
        <f>J8</f>
        <v>1.9229062500000001E-2</v>
      </c>
      <c r="L8" s="105">
        <f>K8</f>
        <v>1.9229062500000001E-2</v>
      </c>
      <c r="M8" s="380" t="s">
        <v>202</v>
      </c>
      <c r="N8" s="71"/>
      <c r="O8" s="69"/>
      <c r="P8" s="19"/>
    </row>
    <row r="9" spans="1:16" s="3" customFormat="1" ht="30" customHeight="1" x14ac:dyDescent="0.3">
      <c r="A9" s="82">
        <v>2</v>
      </c>
      <c r="B9" s="88" t="s">
        <v>109</v>
      </c>
      <c r="C9" s="85" t="s">
        <v>147</v>
      </c>
      <c r="D9" s="20">
        <f>COUNTA(D19:D83)+D8+1</f>
        <v>59</v>
      </c>
      <c r="E9" s="90">
        <f>COUNTA(D19:D83)+1</f>
        <v>20</v>
      </c>
      <c r="F9" s="131">
        <f>MIN(D19:D82)</f>
        <v>42.21</v>
      </c>
      <c r="G9" s="54">
        <f>AVERAGE(D19:D84)</f>
        <v>42.414210526315799</v>
      </c>
      <c r="H9" s="18">
        <v>4</v>
      </c>
      <c r="I9" s="94">
        <f t="shared" si="0"/>
        <v>0.20421052631579784</v>
      </c>
      <c r="J9" s="99">
        <v>3.0154756944444444E-2</v>
      </c>
      <c r="K9" s="106">
        <f>J9-J8</f>
        <v>1.0925694444444443E-2</v>
      </c>
      <c r="L9" s="107">
        <f>K9</f>
        <v>1.0925694444444443E-2</v>
      </c>
      <c r="M9" s="381" t="s">
        <v>203</v>
      </c>
      <c r="N9" s="72"/>
      <c r="O9" s="51"/>
      <c r="P9" s="19"/>
    </row>
    <row r="10" spans="1:16" s="3" customFormat="1" ht="30" customHeight="1" x14ac:dyDescent="0.3">
      <c r="A10" s="82">
        <v>3</v>
      </c>
      <c r="B10" s="88" t="s">
        <v>110</v>
      </c>
      <c r="C10" s="85" t="s">
        <v>150</v>
      </c>
      <c r="D10" s="20">
        <f>COUNTA(E19:E83)+D9+1</f>
        <v>101</v>
      </c>
      <c r="E10" s="90">
        <f>COUNTA(E19:E83)+1</f>
        <v>42</v>
      </c>
      <c r="F10" s="123">
        <f>MIN(E19:E84)</f>
        <v>42.19</v>
      </c>
      <c r="G10" s="53">
        <f>AVERAGE(E19:E85)</f>
        <v>42.477073170731707</v>
      </c>
      <c r="H10" s="18">
        <v>6</v>
      </c>
      <c r="I10" s="94">
        <f t="shared" si="0"/>
        <v>0.28707317073170913</v>
      </c>
      <c r="J10" s="99">
        <v>5.1929212962962962E-2</v>
      </c>
      <c r="K10" s="106">
        <f>J10-J9</f>
        <v>2.1774456018518518E-2</v>
      </c>
      <c r="L10" s="107">
        <f>K10+L8</f>
        <v>4.1003518518518522E-2</v>
      </c>
      <c r="M10" s="381" t="s">
        <v>204</v>
      </c>
      <c r="N10" s="73"/>
      <c r="O10" s="61"/>
      <c r="P10" s="19"/>
    </row>
    <row r="11" spans="1:16" s="3" customFormat="1" ht="30" customHeight="1" thickBot="1" x14ac:dyDescent="0.35">
      <c r="A11" s="82">
        <v>4</v>
      </c>
      <c r="B11" s="88" t="s">
        <v>109</v>
      </c>
      <c r="C11" s="85" t="s">
        <v>144</v>
      </c>
      <c r="D11" s="20">
        <f>COUNTA(F19:F83)+D10+1</f>
        <v>143</v>
      </c>
      <c r="E11" s="90">
        <f>COUNTA(F19:F83)+1</f>
        <v>42</v>
      </c>
      <c r="F11" s="375">
        <f>MIN(F19:F84)</f>
        <v>42.09</v>
      </c>
      <c r="G11" s="53">
        <f>AVERAGE(F19:F84)</f>
        <v>42.404878048780475</v>
      </c>
      <c r="H11" s="18">
        <v>1</v>
      </c>
      <c r="I11" s="94">
        <f t="shared" si="0"/>
        <v>0.31487804878047143</v>
      </c>
      <c r="J11" s="99">
        <v>7.3745162037037029E-2</v>
      </c>
      <c r="K11" s="106">
        <f>J11-J10</f>
        <v>2.1815949074074067E-2</v>
      </c>
      <c r="L11" s="107">
        <f>K11+L9</f>
        <v>3.2741643518518507E-2</v>
      </c>
      <c r="M11" s="381" t="s">
        <v>205</v>
      </c>
      <c r="N11" s="72"/>
      <c r="O11" s="51"/>
      <c r="P11" s="19"/>
    </row>
    <row r="12" spans="1:16" s="3" customFormat="1" ht="30" customHeight="1" thickBot="1" x14ac:dyDescent="0.35">
      <c r="A12" s="82">
        <v>5</v>
      </c>
      <c r="B12" s="129" t="s">
        <v>109</v>
      </c>
      <c r="C12" s="86" t="s">
        <v>160</v>
      </c>
      <c r="D12" s="20">
        <f>COUNTA(G19:G83)+D11+1</f>
        <v>204</v>
      </c>
      <c r="E12" s="90">
        <f>COUNTA(G19:G83)+1</f>
        <v>61</v>
      </c>
      <c r="F12" s="376">
        <f>MIN(G19:G84)</f>
        <v>41.95</v>
      </c>
      <c r="G12" s="53">
        <f>AVERAGE(G19:G884)</f>
        <v>42.289666666666662</v>
      </c>
      <c r="H12" s="18">
        <v>1</v>
      </c>
      <c r="I12" s="94">
        <f t="shared" si="0"/>
        <v>0.33966666666665901</v>
      </c>
      <c r="J12" s="99">
        <v>0.10467967592592592</v>
      </c>
      <c r="K12" s="106">
        <f>J12-J11</f>
        <v>3.093451388888889E-2</v>
      </c>
      <c r="L12" s="108">
        <f>K12+L11</f>
        <v>6.3676157407407397E-2</v>
      </c>
      <c r="M12" s="381" t="s">
        <v>206</v>
      </c>
      <c r="N12" s="72"/>
      <c r="O12" s="52"/>
    </row>
    <row r="13" spans="1:16" s="3" customFormat="1" ht="30" customHeight="1" thickBot="1" x14ac:dyDescent="0.35">
      <c r="A13" s="83" t="s">
        <v>37</v>
      </c>
      <c r="B13" s="128" t="s">
        <v>110</v>
      </c>
      <c r="C13" s="87" t="s">
        <v>147</v>
      </c>
      <c r="D13" s="122">
        <f>COUNTA(H19:H83)+D12+1</f>
        <v>243</v>
      </c>
      <c r="E13" s="132">
        <f>COUNTA(H19:H83)+1</f>
        <v>39</v>
      </c>
      <c r="F13" s="377">
        <f>MIN(H19:H84)</f>
        <v>42.13</v>
      </c>
      <c r="G13" s="374">
        <f>AVERAGE(H19:H84)</f>
        <v>42.445526315789472</v>
      </c>
      <c r="H13" s="75">
        <v>4</v>
      </c>
      <c r="I13" s="97">
        <f t="shared" si="0"/>
        <v>0.31552631578946944</v>
      </c>
      <c r="J13" s="100" t="str">
        <f>'Общие результаты'!G6</f>
        <v>3:00:06</v>
      </c>
      <c r="K13" s="109">
        <f>J13-J12</f>
        <v>2.0389768518518508E-2</v>
      </c>
      <c r="L13" s="110">
        <f>K13+L10</f>
        <v>6.1393287037037031E-2</v>
      </c>
      <c r="M13" s="382"/>
      <c r="N13" s="76"/>
      <c r="O13" s="52"/>
    </row>
    <row r="14" spans="1:16" s="3" customFormat="1" ht="30" customHeight="1" x14ac:dyDescent="0.3">
      <c r="A14" s="56"/>
      <c r="B14" s="57"/>
      <c r="C14" s="58"/>
      <c r="D14" s="58"/>
      <c r="E14" s="58"/>
      <c r="F14" s="40">
        <f>AVERAGE(F8,F10,F13)</f>
        <v>42.166666666666664</v>
      </c>
      <c r="G14" s="42">
        <f>AVERAGE(G8,G10,G13)</f>
        <v>42.482063076703639</v>
      </c>
      <c r="H14" s="59" t="s">
        <v>168</v>
      </c>
      <c r="I14" s="43">
        <f>AVERAGE(I8,I10,I13)</f>
        <v>0.31539641003697483</v>
      </c>
      <c r="J14" s="58"/>
      <c r="K14" s="58"/>
      <c r="L14" s="58"/>
      <c r="M14" s="21"/>
      <c r="N14" s="21"/>
    </row>
    <row r="15" spans="1:16" ht="27.75" customHeight="1" x14ac:dyDescent="0.3">
      <c r="A15" s="22"/>
      <c r="B15" s="22"/>
      <c r="C15" s="22"/>
      <c r="D15" s="23"/>
      <c r="E15" s="24"/>
      <c r="F15" s="25">
        <f>AVERAGE(F9,F11,F12)</f>
        <v>42.083333333333336</v>
      </c>
      <c r="G15" s="26">
        <f>AVERAGE(G9,G11,G12)</f>
        <v>42.369585080587647</v>
      </c>
      <c r="H15" s="60" t="s">
        <v>169</v>
      </c>
      <c r="I15" s="27">
        <f>AVERAGE(I9,I11,I12)</f>
        <v>0.28625174725430941</v>
      </c>
      <c r="J15" s="24"/>
      <c r="K15" s="24" t="s">
        <v>22</v>
      </c>
      <c r="L15" s="24"/>
      <c r="M15" s="21"/>
      <c r="N15" s="21"/>
    </row>
    <row r="16" spans="1:16" ht="30" customHeight="1" thickBot="1" x14ac:dyDescent="0.35">
      <c r="A16" s="28"/>
      <c r="B16" s="28"/>
      <c r="C16" s="28"/>
      <c r="D16" s="24"/>
      <c r="E16" s="24"/>
      <c r="F16" s="29">
        <f>AVERAGE(F8:F13)</f>
        <v>42.125</v>
      </c>
      <c r="G16" s="30">
        <f>AVERAGE(C19:H90)</f>
        <v>42.414957983193261</v>
      </c>
      <c r="H16" s="31"/>
      <c r="I16" s="32">
        <f>AVERAGE(I8:I13)</f>
        <v>0.30082407864564215</v>
      </c>
      <c r="J16" s="24"/>
      <c r="K16" s="24"/>
      <c r="L16" s="24"/>
      <c r="M16" s="28"/>
      <c r="N16" s="28"/>
    </row>
    <row r="18" spans="2:14" ht="15" thickBot="1" x14ac:dyDescent="0.35">
      <c r="C18" s="33" t="str">
        <f>B8</f>
        <v>Шутка Виталий</v>
      </c>
      <c r="D18" s="33" t="str">
        <f>B9</f>
        <v>Фортуна Таня</v>
      </c>
      <c r="E18" s="17" t="str">
        <f>B10</f>
        <v>Шутка Виталий</v>
      </c>
      <c r="F18" s="17" t="str">
        <f>B11</f>
        <v>Фортуна Таня</v>
      </c>
      <c r="G18" s="17" t="str">
        <f>B12</f>
        <v>Фортуна Таня</v>
      </c>
      <c r="H18" s="17" t="str">
        <f>B13</f>
        <v>Шутка Виталий</v>
      </c>
      <c r="I18" s="17"/>
      <c r="J18" s="17"/>
    </row>
    <row r="19" spans="2:14" x14ac:dyDescent="0.3">
      <c r="B19" s="1">
        <v>1</v>
      </c>
      <c r="C19" s="34">
        <v>45.98</v>
      </c>
      <c r="D19" s="35">
        <v>42.21</v>
      </c>
      <c r="E19" s="35">
        <v>42.62</v>
      </c>
      <c r="F19" s="35">
        <v>42.36</v>
      </c>
      <c r="G19" s="35">
        <v>42.5</v>
      </c>
      <c r="H19" s="35">
        <v>42.64</v>
      </c>
      <c r="I19" s="113"/>
      <c r="J19" s="114"/>
      <c r="K19" s="111"/>
      <c r="M19" s="2"/>
      <c r="N19" s="2"/>
    </row>
    <row r="20" spans="2:14" x14ac:dyDescent="0.3">
      <c r="B20" s="1">
        <v>2</v>
      </c>
      <c r="C20" s="36">
        <v>42.86</v>
      </c>
      <c r="D20" s="37">
        <v>42.26</v>
      </c>
      <c r="E20" s="37">
        <v>42.77</v>
      </c>
      <c r="F20" s="37">
        <v>42.26</v>
      </c>
      <c r="G20" s="37">
        <v>42.21</v>
      </c>
      <c r="H20" s="37">
        <v>43.18</v>
      </c>
      <c r="I20" s="111"/>
      <c r="J20" s="115"/>
      <c r="K20" s="111"/>
      <c r="M20" s="3"/>
      <c r="N20" s="3"/>
    </row>
    <row r="21" spans="2:14" x14ac:dyDescent="0.3">
      <c r="B21" s="1">
        <v>3</v>
      </c>
      <c r="C21" s="36">
        <v>42.95</v>
      </c>
      <c r="D21" s="37">
        <v>42.28</v>
      </c>
      <c r="E21" s="37">
        <v>42.52</v>
      </c>
      <c r="F21" s="37">
        <v>42.12</v>
      </c>
      <c r="G21" s="37">
        <v>42.07</v>
      </c>
      <c r="H21" s="37">
        <v>42.62</v>
      </c>
      <c r="I21" s="111"/>
      <c r="J21" s="115"/>
      <c r="K21" s="111"/>
      <c r="M21" s="3"/>
      <c r="N21" s="3"/>
    </row>
    <row r="22" spans="2:14" x14ac:dyDescent="0.3">
      <c r="B22" s="1">
        <v>4</v>
      </c>
      <c r="C22" s="36">
        <v>42.71</v>
      </c>
      <c r="D22" s="37">
        <v>42.5</v>
      </c>
      <c r="E22" s="37">
        <v>42.55</v>
      </c>
      <c r="F22" s="37">
        <v>42.23</v>
      </c>
      <c r="G22" s="37">
        <v>42.35</v>
      </c>
      <c r="H22" s="37">
        <v>42.57</v>
      </c>
      <c r="I22" s="111"/>
      <c r="J22" s="115"/>
      <c r="K22" s="111"/>
      <c r="M22" s="3"/>
      <c r="N22" s="3"/>
    </row>
    <row r="23" spans="2:14" x14ac:dyDescent="0.3">
      <c r="B23" s="1">
        <v>5</v>
      </c>
      <c r="C23" s="36">
        <v>42.27</v>
      </c>
      <c r="D23" s="37">
        <v>42.23</v>
      </c>
      <c r="E23" s="37">
        <v>42.51</v>
      </c>
      <c r="F23" s="37">
        <v>42.42</v>
      </c>
      <c r="G23" s="37">
        <v>42.35</v>
      </c>
      <c r="H23" s="37">
        <v>42.5</v>
      </c>
      <c r="I23" s="111"/>
      <c r="J23" s="115"/>
      <c r="K23" s="111"/>
    </row>
    <row r="24" spans="2:14" x14ac:dyDescent="0.3">
      <c r="B24" s="1">
        <v>6</v>
      </c>
      <c r="C24" s="36">
        <v>42.31</v>
      </c>
      <c r="D24" s="37">
        <v>42.35</v>
      </c>
      <c r="E24" s="37">
        <v>42.3</v>
      </c>
      <c r="F24" s="37">
        <v>42.43</v>
      </c>
      <c r="G24" s="37">
        <v>42.27</v>
      </c>
      <c r="H24" s="37">
        <v>42.69</v>
      </c>
      <c r="I24" s="111"/>
      <c r="J24" s="115"/>
      <c r="K24" s="111"/>
    </row>
    <row r="25" spans="2:14" x14ac:dyDescent="0.3">
      <c r="B25" s="1">
        <v>7</v>
      </c>
      <c r="C25" s="36">
        <v>42.36</v>
      </c>
      <c r="D25" s="37">
        <v>42.27</v>
      </c>
      <c r="E25" s="37">
        <v>42.47</v>
      </c>
      <c r="F25" s="37">
        <v>42.36</v>
      </c>
      <c r="G25" s="37">
        <v>42.4</v>
      </c>
      <c r="H25" s="37">
        <v>42.63</v>
      </c>
      <c r="I25" s="111"/>
      <c r="J25" s="115"/>
      <c r="K25" s="111"/>
    </row>
    <row r="26" spans="2:14" x14ac:dyDescent="0.3">
      <c r="B26" s="1">
        <v>8</v>
      </c>
      <c r="C26" s="36">
        <v>42.18</v>
      </c>
      <c r="D26" s="37">
        <v>42.45</v>
      </c>
      <c r="E26" s="37">
        <v>42.33</v>
      </c>
      <c r="F26" s="37">
        <v>42.21</v>
      </c>
      <c r="G26" s="37">
        <v>42.44</v>
      </c>
      <c r="H26" s="37">
        <v>42.41</v>
      </c>
      <c r="I26" s="111"/>
      <c r="J26" s="115"/>
      <c r="K26" s="111"/>
    </row>
    <row r="27" spans="2:14" x14ac:dyDescent="0.3">
      <c r="B27" s="1">
        <v>9</v>
      </c>
      <c r="C27" s="41">
        <v>42.31</v>
      </c>
      <c r="D27" s="37">
        <v>42.41</v>
      </c>
      <c r="E27" s="37">
        <v>42.38</v>
      </c>
      <c r="F27" s="37">
        <v>42.27</v>
      </c>
      <c r="G27" s="37">
        <v>42.23</v>
      </c>
      <c r="H27" s="37">
        <v>42.25</v>
      </c>
      <c r="I27" s="111"/>
      <c r="J27" s="115"/>
      <c r="K27" s="111"/>
    </row>
    <row r="28" spans="2:14" x14ac:dyDescent="0.3">
      <c r="B28" s="1">
        <v>10</v>
      </c>
      <c r="C28" s="36">
        <v>42.28</v>
      </c>
      <c r="D28" s="37">
        <v>42.97</v>
      </c>
      <c r="E28" s="37">
        <v>42.64</v>
      </c>
      <c r="F28" s="37">
        <v>42.41</v>
      </c>
      <c r="G28" s="37">
        <v>42.3</v>
      </c>
      <c r="H28" s="37">
        <v>42.13</v>
      </c>
      <c r="I28" s="111"/>
      <c r="J28" s="115"/>
      <c r="K28" s="111"/>
    </row>
    <row r="29" spans="2:14" x14ac:dyDescent="0.3">
      <c r="B29" s="1">
        <v>11</v>
      </c>
      <c r="C29" s="36">
        <v>42.23</v>
      </c>
      <c r="D29" s="37">
        <v>42.59</v>
      </c>
      <c r="E29" s="37">
        <v>42.5</v>
      </c>
      <c r="F29" s="37">
        <v>42.41</v>
      </c>
      <c r="G29" s="37">
        <v>42.2</v>
      </c>
      <c r="H29" s="37">
        <v>42.44</v>
      </c>
      <c r="I29" s="111"/>
      <c r="J29" s="115"/>
      <c r="K29" s="111"/>
    </row>
    <row r="30" spans="2:14" x14ac:dyDescent="0.3">
      <c r="B30" s="1">
        <v>12</v>
      </c>
      <c r="C30" s="36">
        <v>42.25</v>
      </c>
      <c r="D30" s="37">
        <v>42.44</v>
      </c>
      <c r="E30" s="37">
        <v>42.49</v>
      </c>
      <c r="F30" s="37">
        <v>42.31</v>
      </c>
      <c r="G30" s="37">
        <v>42.22</v>
      </c>
      <c r="H30" s="37">
        <v>42.43</v>
      </c>
      <c r="I30" s="111"/>
      <c r="J30" s="115"/>
      <c r="K30" s="111"/>
    </row>
    <row r="31" spans="2:14" x14ac:dyDescent="0.3">
      <c r="B31" s="1">
        <v>13</v>
      </c>
      <c r="C31" s="36">
        <v>42.2</v>
      </c>
      <c r="D31" s="37">
        <v>42.41</v>
      </c>
      <c r="E31" s="37">
        <v>42.48</v>
      </c>
      <c r="F31" s="37">
        <v>42.39</v>
      </c>
      <c r="G31" s="37">
        <v>42.41</v>
      </c>
      <c r="H31" s="37">
        <v>42.34</v>
      </c>
      <c r="I31" s="111"/>
      <c r="J31" s="115"/>
      <c r="K31" s="112"/>
      <c r="L31" s="1"/>
    </row>
    <row r="32" spans="2:14" x14ac:dyDescent="0.3">
      <c r="B32" s="1">
        <v>14</v>
      </c>
      <c r="C32" s="39">
        <v>42.24</v>
      </c>
      <c r="D32" s="37">
        <v>42.49</v>
      </c>
      <c r="E32" s="37">
        <v>42.26</v>
      </c>
      <c r="F32" s="37">
        <v>42.99</v>
      </c>
      <c r="G32" s="37">
        <v>42.2</v>
      </c>
      <c r="H32" s="37">
        <v>42.5</v>
      </c>
      <c r="I32" s="111"/>
      <c r="J32" s="115"/>
      <c r="K32" s="112"/>
      <c r="L32" s="1"/>
    </row>
    <row r="33" spans="2:12" x14ac:dyDescent="0.3">
      <c r="B33" s="1">
        <v>15</v>
      </c>
      <c r="C33" s="36">
        <v>42.29</v>
      </c>
      <c r="D33" s="37">
        <v>42.37</v>
      </c>
      <c r="E33" s="37">
        <v>42.54</v>
      </c>
      <c r="F33" s="37">
        <v>42.39</v>
      </c>
      <c r="G33" s="37">
        <v>42.24</v>
      </c>
      <c r="H33" s="37">
        <v>42.41</v>
      </c>
      <c r="I33" s="111"/>
      <c r="J33" s="115"/>
      <c r="K33" s="112"/>
      <c r="L33" s="1"/>
    </row>
    <row r="34" spans="2:12" x14ac:dyDescent="0.3">
      <c r="B34" s="1">
        <v>16</v>
      </c>
      <c r="C34" s="36">
        <v>42.43</v>
      </c>
      <c r="D34" s="44">
        <v>42.46</v>
      </c>
      <c r="E34" s="37">
        <v>42.51</v>
      </c>
      <c r="F34" s="37">
        <v>42.34</v>
      </c>
      <c r="G34" s="37">
        <v>42.18</v>
      </c>
      <c r="H34" s="37">
        <v>42.3</v>
      </c>
      <c r="I34" s="111"/>
      <c r="J34" s="115"/>
      <c r="K34" s="112"/>
      <c r="L34" s="1"/>
    </row>
    <row r="35" spans="2:12" x14ac:dyDescent="0.3">
      <c r="B35" s="1">
        <v>17</v>
      </c>
      <c r="C35" s="36">
        <v>42.46</v>
      </c>
      <c r="D35" s="37">
        <v>42.41</v>
      </c>
      <c r="E35" s="37">
        <v>42.25</v>
      </c>
      <c r="F35" s="37">
        <v>42.21</v>
      </c>
      <c r="G35" s="37">
        <v>42.1</v>
      </c>
      <c r="H35" s="37">
        <v>42.33</v>
      </c>
      <c r="I35" s="111"/>
      <c r="J35" s="115"/>
      <c r="K35" s="112"/>
      <c r="L35" s="1"/>
    </row>
    <row r="36" spans="2:12" x14ac:dyDescent="0.3">
      <c r="B36" s="1">
        <v>18</v>
      </c>
      <c r="C36" s="36">
        <v>42.35</v>
      </c>
      <c r="D36" s="37">
        <v>42.45</v>
      </c>
      <c r="E36" s="37">
        <v>42.54</v>
      </c>
      <c r="F36" s="37">
        <v>42.22</v>
      </c>
      <c r="G36" s="37">
        <v>42.23</v>
      </c>
      <c r="H36" s="37">
        <v>42.55</v>
      </c>
      <c r="I36" s="111"/>
      <c r="J36" s="115"/>
      <c r="K36" s="112"/>
      <c r="L36" s="1"/>
    </row>
    <row r="37" spans="2:12" x14ac:dyDescent="0.3">
      <c r="B37" s="1">
        <v>19</v>
      </c>
      <c r="C37" s="36">
        <v>42.26</v>
      </c>
      <c r="D37" s="37">
        <v>42.32</v>
      </c>
      <c r="E37" s="37">
        <v>42.19</v>
      </c>
      <c r="F37" s="37">
        <v>43.08</v>
      </c>
      <c r="G37" s="37">
        <v>42.35</v>
      </c>
      <c r="H37" s="37">
        <v>42.36</v>
      </c>
      <c r="I37" s="111"/>
      <c r="J37" s="115"/>
      <c r="K37" s="112"/>
      <c r="L37" s="1"/>
    </row>
    <row r="38" spans="2:12" x14ac:dyDescent="0.3">
      <c r="B38" s="1">
        <v>20</v>
      </c>
      <c r="C38" s="36">
        <v>42.94</v>
      </c>
      <c r="D38" s="37"/>
      <c r="E38" s="37">
        <v>42.33</v>
      </c>
      <c r="F38" s="37">
        <v>42.61</v>
      </c>
      <c r="G38" s="37">
        <v>42.19</v>
      </c>
      <c r="H38" s="37">
        <v>42.3</v>
      </c>
      <c r="I38" s="111"/>
      <c r="J38" s="115"/>
      <c r="K38" s="112"/>
      <c r="L38" s="1"/>
    </row>
    <row r="39" spans="2:12" x14ac:dyDescent="0.3">
      <c r="B39" s="1">
        <v>21</v>
      </c>
      <c r="C39" s="36">
        <v>42.39</v>
      </c>
      <c r="D39" s="37"/>
      <c r="E39" s="37">
        <v>42.36</v>
      </c>
      <c r="F39" s="37">
        <v>42.6</v>
      </c>
      <c r="G39" s="37">
        <v>42.28</v>
      </c>
      <c r="H39" s="37">
        <v>42.92</v>
      </c>
      <c r="I39" s="111"/>
      <c r="J39" s="115"/>
      <c r="K39" s="112"/>
      <c r="L39" s="1"/>
    </row>
    <row r="40" spans="2:12" x14ac:dyDescent="0.3">
      <c r="B40" s="1">
        <v>22</v>
      </c>
      <c r="C40" s="36">
        <v>42.26</v>
      </c>
      <c r="D40" s="37"/>
      <c r="E40" s="37">
        <v>42.38</v>
      </c>
      <c r="F40" s="37">
        <v>43.79</v>
      </c>
      <c r="G40" s="37">
        <v>42.23</v>
      </c>
      <c r="H40" s="37">
        <v>42.44</v>
      </c>
      <c r="I40" s="111"/>
      <c r="J40" s="115"/>
      <c r="K40" s="112"/>
      <c r="L40" s="1"/>
    </row>
    <row r="41" spans="2:12" x14ac:dyDescent="0.3">
      <c r="B41" s="1">
        <v>23</v>
      </c>
      <c r="C41" s="36">
        <v>42.36</v>
      </c>
      <c r="D41" s="37"/>
      <c r="E41" s="37">
        <v>42.55</v>
      </c>
      <c r="F41" s="37">
        <v>42.66</v>
      </c>
      <c r="G41" s="37">
        <v>42.04</v>
      </c>
      <c r="H41" s="37">
        <v>42.44</v>
      </c>
      <c r="I41" s="111"/>
      <c r="J41" s="115"/>
      <c r="K41" s="112"/>
      <c r="L41" s="1"/>
    </row>
    <row r="42" spans="2:12" x14ac:dyDescent="0.3">
      <c r="B42" s="1">
        <v>24</v>
      </c>
      <c r="C42" s="36">
        <v>42.29</v>
      </c>
      <c r="D42" s="37"/>
      <c r="E42" s="37">
        <v>42.41</v>
      </c>
      <c r="F42" s="37">
        <v>42.28</v>
      </c>
      <c r="G42" s="37">
        <v>42.15</v>
      </c>
      <c r="H42" s="37">
        <v>42.34</v>
      </c>
      <c r="I42" s="111"/>
      <c r="J42" s="115"/>
      <c r="K42" s="112"/>
      <c r="L42" s="1"/>
    </row>
    <row r="43" spans="2:12" x14ac:dyDescent="0.3">
      <c r="B43" s="1">
        <v>25</v>
      </c>
      <c r="C43" s="36">
        <v>42.32</v>
      </c>
      <c r="D43" s="37"/>
      <c r="E43" s="37">
        <v>42.3</v>
      </c>
      <c r="F43" s="37">
        <v>42.33</v>
      </c>
      <c r="G43" s="37">
        <v>42.18</v>
      </c>
      <c r="H43" s="37">
        <v>42.4</v>
      </c>
      <c r="I43" s="111"/>
      <c r="J43" s="115"/>
      <c r="K43" s="112"/>
      <c r="L43" s="1"/>
    </row>
    <row r="44" spans="2:12" x14ac:dyDescent="0.3">
      <c r="B44" s="1">
        <v>26</v>
      </c>
      <c r="C44" s="36">
        <v>42.37</v>
      </c>
      <c r="D44" s="37"/>
      <c r="E44" s="37">
        <v>43.02</v>
      </c>
      <c r="F44" s="37">
        <v>42.43</v>
      </c>
      <c r="G44" s="37">
        <v>41.95</v>
      </c>
      <c r="H44" s="37">
        <v>42.2</v>
      </c>
      <c r="I44" s="111"/>
      <c r="J44" s="115"/>
      <c r="K44" s="112"/>
      <c r="L44" s="1"/>
    </row>
    <row r="45" spans="2:12" x14ac:dyDescent="0.3">
      <c r="B45" s="1">
        <v>27</v>
      </c>
      <c r="C45" s="36">
        <v>42.39</v>
      </c>
      <c r="D45" s="37"/>
      <c r="E45" s="37">
        <v>43.34</v>
      </c>
      <c r="F45" s="37">
        <v>42.26</v>
      </c>
      <c r="G45" s="37">
        <v>42.07</v>
      </c>
      <c r="H45" s="37">
        <v>42.33</v>
      </c>
      <c r="I45" s="111"/>
      <c r="J45" s="115"/>
      <c r="K45" s="112"/>
      <c r="L45" s="1"/>
    </row>
    <row r="46" spans="2:12" x14ac:dyDescent="0.3">
      <c r="B46" s="1">
        <v>28</v>
      </c>
      <c r="C46" s="36">
        <v>42.35</v>
      </c>
      <c r="D46" s="37"/>
      <c r="E46" s="37">
        <v>42.26</v>
      </c>
      <c r="F46" s="37">
        <v>42.35</v>
      </c>
      <c r="G46" s="37">
        <v>42.14</v>
      </c>
      <c r="H46" s="37">
        <v>42.38</v>
      </c>
      <c r="I46" s="111"/>
      <c r="J46" s="115"/>
      <c r="K46" s="112"/>
      <c r="L46" s="1"/>
    </row>
    <row r="47" spans="2:12" x14ac:dyDescent="0.3">
      <c r="B47" s="1">
        <v>29</v>
      </c>
      <c r="C47" s="36">
        <v>42.32</v>
      </c>
      <c r="D47" s="37"/>
      <c r="E47" s="37">
        <v>42.24</v>
      </c>
      <c r="F47" s="37">
        <v>42.23</v>
      </c>
      <c r="G47" s="37">
        <v>42.3</v>
      </c>
      <c r="H47" s="37">
        <v>42.24</v>
      </c>
      <c r="I47" s="111"/>
      <c r="J47" s="115"/>
      <c r="K47" s="112"/>
      <c r="L47" s="1"/>
    </row>
    <row r="48" spans="2:12" x14ac:dyDescent="0.3">
      <c r="B48" s="1">
        <v>30</v>
      </c>
      <c r="C48" s="36">
        <v>42.43</v>
      </c>
      <c r="D48" s="37"/>
      <c r="E48" s="37">
        <v>42.26</v>
      </c>
      <c r="F48" s="37">
        <v>42.27</v>
      </c>
      <c r="G48" s="37">
        <v>42.11</v>
      </c>
      <c r="H48" s="37">
        <v>42.48</v>
      </c>
      <c r="I48" s="111"/>
      <c r="J48" s="115"/>
      <c r="K48" s="112"/>
      <c r="L48" s="1"/>
    </row>
    <row r="49" spans="2:12" x14ac:dyDescent="0.3">
      <c r="B49" s="1">
        <v>31</v>
      </c>
      <c r="C49" s="36">
        <v>42.53</v>
      </c>
      <c r="D49" s="37"/>
      <c r="E49" s="37">
        <v>42.36</v>
      </c>
      <c r="F49" s="37">
        <v>42.22</v>
      </c>
      <c r="G49" s="37">
        <v>42.14</v>
      </c>
      <c r="H49" s="37">
        <v>42.23</v>
      </c>
      <c r="I49" s="111"/>
      <c r="J49" s="115"/>
      <c r="K49" s="112"/>
      <c r="L49" s="1"/>
    </row>
    <row r="50" spans="2:12" x14ac:dyDescent="0.3">
      <c r="B50" s="1">
        <v>32</v>
      </c>
      <c r="C50" s="36">
        <v>42.42</v>
      </c>
      <c r="D50" s="37"/>
      <c r="E50" s="37">
        <v>42.27</v>
      </c>
      <c r="F50" s="37">
        <v>42.23</v>
      </c>
      <c r="G50" s="37">
        <v>42.06</v>
      </c>
      <c r="H50" s="37">
        <v>42.21</v>
      </c>
      <c r="I50" s="111"/>
      <c r="J50" s="115"/>
      <c r="K50" s="112"/>
      <c r="L50" s="1"/>
    </row>
    <row r="51" spans="2:12" x14ac:dyDescent="0.3">
      <c r="B51" s="1">
        <v>33</v>
      </c>
      <c r="C51" s="36">
        <v>42.45</v>
      </c>
      <c r="D51" s="37"/>
      <c r="E51" s="37">
        <v>42.53</v>
      </c>
      <c r="F51" s="37">
        <v>42.3</v>
      </c>
      <c r="G51" s="37">
        <v>42.21</v>
      </c>
      <c r="H51" s="37">
        <v>42.21</v>
      </c>
      <c r="I51" s="111"/>
      <c r="J51" s="115"/>
      <c r="K51" s="112"/>
      <c r="L51" s="1"/>
    </row>
    <row r="52" spans="2:12" x14ac:dyDescent="0.3">
      <c r="B52" s="1">
        <v>34</v>
      </c>
      <c r="C52" s="36">
        <v>42.48</v>
      </c>
      <c r="D52" s="37"/>
      <c r="E52" s="37">
        <v>42.52</v>
      </c>
      <c r="F52" s="37">
        <v>42.29</v>
      </c>
      <c r="G52" s="37">
        <v>42.35</v>
      </c>
      <c r="H52" s="37">
        <v>42.61</v>
      </c>
      <c r="I52" s="111"/>
      <c r="J52" s="115"/>
      <c r="K52" s="112"/>
      <c r="L52" s="1"/>
    </row>
    <row r="53" spans="2:12" x14ac:dyDescent="0.3">
      <c r="B53" s="1">
        <v>35</v>
      </c>
      <c r="C53" s="36">
        <v>42.43</v>
      </c>
      <c r="D53" s="37"/>
      <c r="E53" s="37">
        <v>42.41</v>
      </c>
      <c r="F53" s="37">
        <v>42.59</v>
      </c>
      <c r="G53" s="37">
        <v>42.17</v>
      </c>
      <c r="H53" s="37">
        <v>42.73</v>
      </c>
      <c r="I53" s="111"/>
      <c r="J53" s="115"/>
      <c r="K53" s="112"/>
      <c r="L53" s="1"/>
    </row>
    <row r="54" spans="2:12" x14ac:dyDescent="0.3">
      <c r="B54" s="1">
        <v>36</v>
      </c>
      <c r="C54" s="36">
        <v>42.8</v>
      </c>
      <c r="D54" s="37"/>
      <c r="E54" s="37">
        <v>42.53</v>
      </c>
      <c r="F54" s="37">
        <v>42.34</v>
      </c>
      <c r="G54" s="37">
        <v>42.34</v>
      </c>
      <c r="H54" s="37">
        <v>42.55</v>
      </c>
      <c r="I54" s="111"/>
      <c r="J54" s="115"/>
      <c r="K54" s="112"/>
      <c r="L54" s="1"/>
    </row>
    <row r="55" spans="2:12" x14ac:dyDescent="0.3">
      <c r="B55" s="1">
        <v>37</v>
      </c>
      <c r="C55" s="36">
        <v>42.52</v>
      </c>
      <c r="D55" s="37"/>
      <c r="E55" s="37">
        <v>42.44</v>
      </c>
      <c r="F55" s="37">
        <v>42.33</v>
      </c>
      <c r="G55" s="37">
        <v>42.22</v>
      </c>
      <c r="H55" s="37">
        <v>42.24</v>
      </c>
      <c r="I55" s="111"/>
      <c r="J55" s="115"/>
      <c r="K55" s="112"/>
      <c r="L55" s="1"/>
    </row>
    <row r="56" spans="2:12" x14ac:dyDescent="0.3">
      <c r="B56" s="1">
        <v>38</v>
      </c>
      <c r="C56" s="36">
        <v>42.78</v>
      </c>
      <c r="D56" s="37"/>
      <c r="E56" s="37">
        <v>42.4</v>
      </c>
      <c r="F56" s="37">
        <v>42.09</v>
      </c>
      <c r="G56" s="37">
        <v>42.52</v>
      </c>
      <c r="H56" s="37">
        <v>42.4</v>
      </c>
      <c r="I56" s="111"/>
      <c r="J56" s="115"/>
      <c r="K56" s="112"/>
      <c r="L56" s="1"/>
    </row>
    <row r="57" spans="2:12" x14ac:dyDescent="0.3">
      <c r="B57" s="1">
        <v>39</v>
      </c>
      <c r="C57" s="36">
        <v>42.67</v>
      </c>
      <c r="D57" s="37"/>
      <c r="E57" s="37">
        <v>42.46</v>
      </c>
      <c r="F57" s="37">
        <v>42.35</v>
      </c>
      <c r="G57" s="37">
        <v>42.21</v>
      </c>
      <c r="H57" s="37"/>
      <c r="I57" s="111"/>
      <c r="J57" s="115"/>
      <c r="K57" s="112"/>
      <c r="L57" s="1"/>
    </row>
    <row r="58" spans="2:12" x14ac:dyDescent="0.3">
      <c r="B58" s="1">
        <v>40</v>
      </c>
      <c r="C58" s="36"/>
      <c r="D58" s="37"/>
      <c r="E58" s="37">
        <v>42.46</v>
      </c>
      <c r="F58" s="37">
        <v>42.29</v>
      </c>
      <c r="G58" s="37">
        <v>42.4</v>
      </c>
      <c r="H58" s="37"/>
      <c r="I58" s="111"/>
      <c r="J58" s="115"/>
      <c r="K58" s="112"/>
      <c r="L58" s="1"/>
    </row>
    <row r="59" spans="2:12" x14ac:dyDescent="0.3">
      <c r="B59" s="1">
        <v>41</v>
      </c>
      <c r="C59" s="36"/>
      <c r="D59" s="37"/>
      <c r="E59" s="37">
        <v>42.88</v>
      </c>
      <c r="F59" s="37">
        <v>42.35</v>
      </c>
      <c r="G59" s="37">
        <v>42.28</v>
      </c>
      <c r="H59" s="37"/>
      <c r="I59" s="111"/>
      <c r="J59" s="115"/>
      <c r="K59" s="112"/>
      <c r="L59" s="1"/>
    </row>
    <row r="60" spans="2:12" x14ac:dyDescent="0.3">
      <c r="B60" s="1">
        <v>42</v>
      </c>
      <c r="C60" s="36"/>
      <c r="D60" s="37"/>
      <c r="E60" s="37"/>
      <c r="F60" s="37"/>
      <c r="G60" s="37">
        <v>42.21</v>
      </c>
      <c r="H60" s="37"/>
      <c r="I60" s="111"/>
      <c r="J60" s="115"/>
      <c r="K60" s="112"/>
      <c r="L60" s="1"/>
    </row>
    <row r="61" spans="2:12" x14ac:dyDescent="0.3">
      <c r="B61" s="1">
        <v>43</v>
      </c>
      <c r="C61" s="36"/>
      <c r="D61" s="37"/>
      <c r="E61" s="37"/>
      <c r="F61" s="37"/>
      <c r="G61" s="37">
        <v>42.1</v>
      </c>
      <c r="H61" s="37"/>
      <c r="I61" s="111"/>
      <c r="J61" s="115"/>
      <c r="K61" s="112"/>
      <c r="L61" s="1"/>
    </row>
    <row r="62" spans="2:12" x14ac:dyDescent="0.3">
      <c r="B62" s="1">
        <v>44</v>
      </c>
      <c r="C62" s="36"/>
      <c r="D62" s="37"/>
      <c r="E62" s="37"/>
      <c r="F62" s="37"/>
      <c r="G62" s="37">
        <v>42.36</v>
      </c>
      <c r="H62" s="37"/>
      <c r="I62" s="111"/>
      <c r="J62" s="115"/>
      <c r="K62" s="112"/>
      <c r="L62" s="1"/>
    </row>
    <row r="63" spans="2:12" x14ac:dyDescent="0.3">
      <c r="B63" s="1">
        <v>45</v>
      </c>
      <c r="C63" s="36"/>
      <c r="D63" s="37"/>
      <c r="E63" s="37"/>
      <c r="F63" s="37"/>
      <c r="G63" s="37">
        <v>42.21</v>
      </c>
      <c r="H63" s="37"/>
      <c r="I63" s="111"/>
      <c r="J63" s="115"/>
      <c r="K63" s="112"/>
      <c r="L63" s="1"/>
    </row>
    <row r="64" spans="2:12" x14ac:dyDescent="0.3">
      <c r="B64" s="1">
        <v>46</v>
      </c>
      <c r="C64" s="36"/>
      <c r="D64" s="37"/>
      <c r="E64" s="37"/>
      <c r="F64" s="37"/>
      <c r="G64" s="37">
        <v>42.33</v>
      </c>
      <c r="H64" s="37"/>
      <c r="I64" s="111"/>
      <c r="J64" s="115"/>
      <c r="K64" s="112"/>
      <c r="L64" s="1"/>
    </row>
    <row r="65" spans="1:16" x14ac:dyDescent="0.3">
      <c r="B65" s="1">
        <v>47</v>
      </c>
      <c r="C65" s="36"/>
      <c r="D65" s="37"/>
      <c r="E65" s="37"/>
      <c r="F65" s="37"/>
      <c r="G65" s="37">
        <v>42.35</v>
      </c>
      <c r="H65" s="37"/>
      <c r="I65" s="111"/>
      <c r="J65" s="115"/>
      <c r="K65" s="112"/>
      <c r="L65" s="1"/>
    </row>
    <row r="66" spans="1:16" x14ac:dyDescent="0.3">
      <c r="B66" s="1">
        <v>48</v>
      </c>
      <c r="C66" s="36"/>
      <c r="D66" s="37"/>
      <c r="E66" s="37"/>
      <c r="F66" s="37"/>
      <c r="G66" s="37">
        <v>42.29</v>
      </c>
      <c r="H66" s="37"/>
      <c r="I66" s="111"/>
      <c r="J66" s="115"/>
      <c r="K66" s="112"/>
      <c r="L66" s="1"/>
    </row>
    <row r="67" spans="1:16" x14ac:dyDescent="0.3">
      <c r="B67" s="1">
        <v>49</v>
      </c>
      <c r="C67" s="36"/>
      <c r="D67" s="37"/>
      <c r="E67" s="37"/>
      <c r="F67" s="37"/>
      <c r="G67" s="37">
        <v>42.25</v>
      </c>
      <c r="H67" s="37"/>
      <c r="I67" s="111"/>
      <c r="J67" s="115"/>
      <c r="K67" s="112"/>
      <c r="L67" s="1"/>
    </row>
    <row r="68" spans="1:16" x14ac:dyDescent="0.3">
      <c r="B68" s="1">
        <v>50</v>
      </c>
      <c r="C68" s="36"/>
      <c r="D68" s="37"/>
      <c r="E68" s="37"/>
      <c r="F68" s="37"/>
      <c r="G68" s="37">
        <v>42.2</v>
      </c>
      <c r="H68" s="37"/>
      <c r="I68" s="111"/>
      <c r="J68" s="115"/>
      <c r="K68" s="112"/>
      <c r="L68" s="1"/>
    </row>
    <row r="69" spans="1:16" x14ac:dyDescent="0.3">
      <c r="B69" s="1">
        <v>51</v>
      </c>
      <c r="C69" s="36"/>
      <c r="D69" s="37"/>
      <c r="E69" s="37"/>
      <c r="F69" s="37"/>
      <c r="G69" s="37">
        <v>42.27</v>
      </c>
      <c r="H69" s="37"/>
      <c r="I69" s="111"/>
      <c r="J69" s="115"/>
      <c r="K69" s="112"/>
      <c r="L69" s="1"/>
    </row>
    <row r="70" spans="1:16" x14ac:dyDescent="0.3">
      <c r="B70" s="1">
        <v>52</v>
      </c>
      <c r="C70" s="36"/>
      <c r="D70" s="37"/>
      <c r="E70" s="37"/>
      <c r="F70" s="37"/>
      <c r="G70" s="37">
        <v>42.3</v>
      </c>
      <c r="H70" s="37"/>
      <c r="I70" s="111"/>
      <c r="J70" s="115"/>
      <c r="K70" s="112"/>
      <c r="L70" s="1"/>
    </row>
    <row r="71" spans="1:16" x14ac:dyDescent="0.3">
      <c r="B71" s="1">
        <v>53</v>
      </c>
      <c r="C71" s="36"/>
      <c r="D71" s="37"/>
      <c r="E71" s="37"/>
      <c r="F71" s="37"/>
      <c r="G71" s="37">
        <v>42.51</v>
      </c>
      <c r="H71" s="37"/>
      <c r="I71" s="111"/>
      <c r="J71" s="115"/>
      <c r="K71" s="112"/>
      <c r="L71" s="1"/>
    </row>
    <row r="72" spans="1:16" x14ac:dyDescent="0.3">
      <c r="B72" s="1">
        <v>54</v>
      </c>
      <c r="C72" s="36"/>
      <c r="D72" s="37"/>
      <c r="E72" s="37"/>
      <c r="F72" s="37"/>
      <c r="G72" s="37">
        <v>42.08</v>
      </c>
      <c r="H72" s="37"/>
      <c r="I72" s="111"/>
      <c r="J72" s="115"/>
      <c r="K72" s="112"/>
      <c r="L72" s="1"/>
    </row>
    <row r="73" spans="1:16" x14ac:dyDescent="0.3">
      <c r="B73" s="1">
        <v>55</v>
      </c>
      <c r="C73" s="36"/>
      <c r="D73" s="37"/>
      <c r="E73" s="37"/>
      <c r="F73" s="37"/>
      <c r="G73" s="37">
        <v>42.36</v>
      </c>
      <c r="H73" s="37"/>
      <c r="I73" s="111"/>
      <c r="J73" s="115"/>
      <c r="K73" s="112"/>
      <c r="L73" s="1"/>
    </row>
    <row r="74" spans="1:16" x14ac:dyDescent="0.3">
      <c r="B74" s="1">
        <v>56</v>
      </c>
      <c r="C74" s="36"/>
      <c r="D74" s="37"/>
      <c r="E74" s="37"/>
      <c r="F74" s="37"/>
      <c r="G74" s="37">
        <v>44.1</v>
      </c>
      <c r="H74" s="37"/>
      <c r="I74" s="111"/>
      <c r="J74" s="115"/>
      <c r="K74" s="112"/>
      <c r="L74" s="1"/>
    </row>
    <row r="75" spans="1:16" x14ac:dyDescent="0.3">
      <c r="B75" s="1">
        <v>57</v>
      </c>
      <c r="C75" s="55"/>
      <c r="D75" s="37"/>
      <c r="E75" s="37"/>
      <c r="F75" s="37"/>
      <c r="G75" s="37">
        <v>42.33</v>
      </c>
      <c r="H75" s="37"/>
      <c r="I75" s="112"/>
      <c r="J75" s="116"/>
      <c r="K75" s="112"/>
      <c r="L75" s="1"/>
    </row>
    <row r="76" spans="1:16" x14ac:dyDescent="0.3">
      <c r="B76" s="1">
        <v>58</v>
      </c>
      <c r="C76" s="117"/>
      <c r="D76" s="111"/>
      <c r="E76" s="111"/>
      <c r="F76" s="111"/>
      <c r="G76" s="111">
        <v>42.25</v>
      </c>
      <c r="H76" s="111"/>
      <c r="I76" s="112"/>
      <c r="J76" s="116"/>
      <c r="K76" s="112"/>
      <c r="L76" s="1"/>
    </row>
    <row r="77" spans="1:16" x14ac:dyDescent="0.3">
      <c r="B77" s="1">
        <v>59</v>
      </c>
      <c r="C77" s="117"/>
      <c r="D77" s="111"/>
      <c r="E77" s="111"/>
      <c r="F77" s="111"/>
      <c r="G77" s="111">
        <v>42.77</v>
      </c>
      <c r="H77" s="111"/>
      <c r="I77" s="111"/>
      <c r="J77" s="115"/>
      <c r="K77" s="111"/>
    </row>
    <row r="78" spans="1:16" x14ac:dyDescent="0.3">
      <c r="B78" s="1">
        <v>60</v>
      </c>
      <c r="C78" s="117"/>
      <c r="D78" s="111"/>
      <c r="E78" s="111"/>
      <c r="F78" s="111"/>
      <c r="G78" s="111">
        <v>42.32</v>
      </c>
      <c r="H78" s="111"/>
      <c r="I78" s="111"/>
      <c r="J78" s="115"/>
      <c r="K78" s="111"/>
    </row>
    <row r="79" spans="1:16" s="2" customFormat="1" x14ac:dyDescent="0.3">
      <c r="A79" s="1"/>
      <c r="B79" s="1">
        <v>61</v>
      </c>
      <c r="C79" s="117"/>
      <c r="D79" s="111"/>
      <c r="E79" s="111"/>
      <c r="F79" s="111"/>
      <c r="G79" s="111"/>
      <c r="H79" s="111"/>
      <c r="I79" s="111"/>
      <c r="J79" s="115"/>
      <c r="K79" s="111"/>
      <c r="M79" s="1"/>
      <c r="N79" s="1"/>
      <c r="O79" s="1"/>
      <c r="P79" s="1"/>
    </row>
    <row r="80" spans="1:16" s="2" customFormat="1" x14ac:dyDescent="0.3">
      <c r="A80" s="1"/>
      <c r="B80" s="1">
        <v>62</v>
      </c>
      <c r="C80" s="117"/>
      <c r="D80" s="111"/>
      <c r="E80" s="111"/>
      <c r="F80" s="111"/>
      <c r="G80" s="111"/>
      <c r="H80" s="111"/>
      <c r="I80" s="111"/>
      <c r="J80" s="115"/>
      <c r="K80" s="111"/>
      <c r="M80" s="1"/>
      <c r="N80" s="1"/>
      <c r="O80" s="1"/>
      <c r="P80" s="1"/>
    </row>
    <row r="81" spans="1:16" s="2" customFormat="1" ht="15" thickBot="1" x14ac:dyDescent="0.35">
      <c r="A81" s="1"/>
      <c r="B81" s="1">
        <v>63</v>
      </c>
      <c r="C81" s="118"/>
      <c r="D81" s="119"/>
      <c r="E81" s="119"/>
      <c r="F81" s="119"/>
      <c r="G81" s="119"/>
      <c r="H81" s="119"/>
      <c r="I81" s="119"/>
      <c r="J81" s="120"/>
      <c r="K81" s="111"/>
      <c r="M81" s="1"/>
      <c r="N81" s="1"/>
      <c r="O81" s="1"/>
      <c r="P81" s="1"/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P81"/>
  <sheetViews>
    <sheetView zoomScale="90" zoomScaleNormal="90" workbookViewId="0">
      <selection activeCell="H14" sqref="H14"/>
    </sheetView>
  </sheetViews>
  <sheetFormatPr defaultColWidth="8.88671875" defaultRowHeight="14.4" x14ac:dyDescent="0.3"/>
  <cols>
    <col min="1" max="1" width="8.6640625" style="1" customWidth="1"/>
    <col min="2" max="2" width="22.6640625" style="1" customWidth="1"/>
    <col min="3" max="3" width="9.44140625" style="1" customWidth="1"/>
    <col min="4" max="6" width="9.44140625" style="2" customWidth="1"/>
    <col min="7" max="7" width="11.33203125" style="2" customWidth="1"/>
    <col min="8" max="8" width="12.88671875" style="2" customWidth="1"/>
    <col min="9" max="9" width="13" style="2" customWidth="1"/>
    <col min="10" max="10" width="12.6640625" style="2" customWidth="1"/>
    <col min="11" max="11" width="12" style="2" customWidth="1"/>
    <col min="12" max="12" width="15.88671875" style="2" customWidth="1"/>
    <col min="13" max="13" width="11.44140625" style="1" customWidth="1"/>
    <col min="14" max="14" width="10.5546875" style="1" customWidth="1"/>
    <col min="15" max="16384" width="8.88671875" style="1"/>
  </cols>
  <sheetData>
    <row r="2" spans="1:16" ht="18" x14ac:dyDescent="0.35">
      <c r="A2" s="353" t="s">
        <v>136</v>
      </c>
      <c r="B2" s="353"/>
      <c r="C2" s="353"/>
      <c r="D2" s="353"/>
      <c r="E2" s="353"/>
      <c r="F2" s="353"/>
      <c r="G2" s="353"/>
      <c r="H2" s="353"/>
      <c r="I2" s="353"/>
      <c r="J2" s="353"/>
      <c r="K2" s="353"/>
      <c r="L2" s="353"/>
    </row>
    <row r="3" spans="1:16" ht="7.5" customHeight="1" thickBot="1" x14ac:dyDescent="0.35"/>
    <row r="4" spans="1:16" ht="18" thickBot="1" x14ac:dyDescent="0.4">
      <c r="A4" s="354" t="s">
        <v>105</v>
      </c>
      <c r="B4" s="355"/>
      <c r="C4" s="355"/>
      <c r="D4" s="355"/>
      <c r="E4" s="355"/>
      <c r="F4" s="355"/>
      <c r="G4" s="355"/>
      <c r="H4" s="355"/>
      <c r="I4" s="355"/>
      <c r="J4" s="355"/>
      <c r="K4" s="355"/>
      <c r="L4" s="355"/>
      <c r="M4" s="355"/>
      <c r="N4" s="356"/>
    </row>
    <row r="5" spans="1:16" ht="7.5" customHeight="1" thickBot="1" x14ac:dyDescent="0.35"/>
    <row r="6" spans="1:16" s="2" customFormat="1" ht="20.25" customHeight="1" x14ac:dyDescent="0.3">
      <c r="A6" s="357" t="s">
        <v>23</v>
      </c>
      <c r="B6" s="359" t="s">
        <v>13</v>
      </c>
      <c r="C6" s="361" t="s">
        <v>18</v>
      </c>
      <c r="D6" s="363" t="s">
        <v>24</v>
      </c>
      <c r="E6" s="365" t="s">
        <v>25</v>
      </c>
      <c r="F6" s="367" t="s">
        <v>26</v>
      </c>
      <c r="G6" s="368"/>
      <c r="H6" s="368"/>
      <c r="I6" s="369"/>
      <c r="J6" s="370" t="s">
        <v>27</v>
      </c>
      <c r="K6" s="372" t="s">
        <v>28</v>
      </c>
      <c r="L6" s="373"/>
      <c r="M6" s="77"/>
      <c r="N6" s="78"/>
    </row>
    <row r="7" spans="1:16" s="2" customFormat="1" ht="27.75" customHeight="1" thickBot="1" x14ac:dyDescent="0.35">
      <c r="A7" s="358"/>
      <c r="B7" s="360"/>
      <c r="C7" s="362"/>
      <c r="D7" s="364"/>
      <c r="E7" s="366"/>
      <c r="F7" s="378" t="s">
        <v>29</v>
      </c>
      <c r="G7" s="79" t="s">
        <v>30</v>
      </c>
      <c r="H7" s="79" t="s">
        <v>31</v>
      </c>
      <c r="I7" s="92" t="s">
        <v>32</v>
      </c>
      <c r="J7" s="371"/>
      <c r="K7" s="102" t="s">
        <v>33</v>
      </c>
      <c r="L7" s="103" t="s">
        <v>34</v>
      </c>
      <c r="M7" s="101" t="s">
        <v>35</v>
      </c>
      <c r="N7" s="80" t="s">
        <v>36</v>
      </c>
    </row>
    <row r="8" spans="1:16" s="3" customFormat="1" ht="30" customHeight="1" thickBot="1" x14ac:dyDescent="0.35">
      <c r="A8" s="81">
        <v>1</v>
      </c>
      <c r="B8" s="127" t="s">
        <v>154</v>
      </c>
      <c r="C8" s="84" t="s">
        <v>150</v>
      </c>
      <c r="D8" s="121">
        <f>COUNTA(C19:C83)</f>
        <v>42</v>
      </c>
      <c r="E8" s="89">
        <f>COUNTA(C19:C83)</f>
        <v>42</v>
      </c>
      <c r="F8" s="376">
        <f>MIN(C19:C82)</f>
        <v>42.08</v>
      </c>
      <c r="G8" s="124">
        <f>AVERAGE(C19:C85)</f>
        <v>42.451190476190476</v>
      </c>
      <c r="H8" s="70">
        <v>4</v>
      </c>
      <c r="I8" s="93">
        <f t="shared" ref="I8:I13" si="0">G8-F8</f>
        <v>0.37119047619047763</v>
      </c>
      <c r="J8" s="98">
        <v>2.0694444444444446E-2</v>
      </c>
      <c r="K8" s="104">
        <f>J8</f>
        <v>2.0694444444444446E-2</v>
      </c>
      <c r="L8" s="105">
        <f>K8</f>
        <v>2.0694444444444446E-2</v>
      </c>
      <c r="M8" s="380" t="s">
        <v>207</v>
      </c>
      <c r="N8" s="71"/>
      <c r="O8" s="69"/>
      <c r="P8" s="19"/>
    </row>
    <row r="9" spans="1:16" s="3" customFormat="1" ht="30" customHeight="1" thickBot="1" x14ac:dyDescent="0.35">
      <c r="A9" s="82">
        <v>2</v>
      </c>
      <c r="B9" s="88" t="s">
        <v>107</v>
      </c>
      <c r="C9" s="85" t="s">
        <v>151</v>
      </c>
      <c r="D9" s="20">
        <f>COUNTA(D19:D83)+D8+1</f>
        <v>61</v>
      </c>
      <c r="E9" s="90">
        <f>COUNTA(D19:D83)+1</f>
        <v>19</v>
      </c>
      <c r="F9" s="392">
        <f>MIN(D19:D82)</f>
        <v>42.42</v>
      </c>
      <c r="G9" s="54">
        <f>AVERAGE(D19:D84)</f>
        <v>42.662777777777784</v>
      </c>
      <c r="H9" s="18">
        <v>2</v>
      </c>
      <c r="I9" s="94">
        <f t="shared" si="0"/>
        <v>0.24277777777778198</v>
      </c>
      <c r="J9" s="99">
        <v>3.1203703703703702E-2</v>
      </c>
      <c r="K9" s="106">
        <f>J9-J8</f>
        <v>1.0509259259259256E-2</v>
      </c>
      <c r="L9" s="107">
        <f>K9</f>
        <v>1.0509259259259256E-2</v>
      </c>
      <c r="M9" s="381" t="s">
        <v>208</v>
      </c>
      <c r="N9" s="72"/>
      <c r="O9" s="51"/>
      <c r="P9" s="19"/>
    </row>
    <row r="10" spans="1:16" s="3" customFormat="1" ht="30" customHeight="1" thickBot="1" x14ac:dyDescent="0.35">
      <c r="A10" s="82">
        <v>3</v>
      </c>
      <c r="B10" s="88" t="s">
        <v>107</v>
      </c>
      <c r="C10" s="85" t="s">
        <v>152</v>
      </c>
      <c r="D10" s="20">
        <f>COUNTA(E19:E83)+D9+1</f>
        <v>114</v>
      </c>
      <c r="E10" s="90">
        <f>COUNTA(E19:E83)+1</f>
        <v>53</v>
      </c>
      <c r="F10" s="377">
        <f>MIN(E19:E84)</f>
        <v>42.21</v>
      </c>
      <c r="G10" s="53">
        <f>AVERAGE(E19:E85)</f>
        <v>42.738846153846161</v>
      </c>
      <c r="H10" s="18">
        <v>0</v>
      </c>
      <c r="I10" s="94">
        <f t="shared" si="0"/>
        <v>0.52884615384616041</v>
      </c>
      <c r="J10" s="99">
        <v>5.8541666666666665E-2</v>
      </c>
      <c r="K10" s="106">
        <f>J10-J9</f>
        <v>2.7337962962962963E-2</v>
      </c>
      <c r="L10" s="107">
        <f>K10+L9</f>
        <v>3.784722222222222E-2</v>
      </c>
      <c r="M10" s="381" t="s">
        <v>209</v>
      </c>
      <c r="N10" s="73"/>
      <c r="O10" s="61"/>
      <c r="P10" s="19"/>
    </row>
    <row r="11" spans="1:16" s="3" customFormat="1" ht="30" customHeight="1" x14ac:dyDescent="0.3">
      <c r="A11" s="82">
        <v>4</v>
      </c>
      <c r="B11" s="88" t="s">
        <v>154</v>
      </c>
      <c r="C11" s="85" t="s">
        <v>145</v>
      </c>
      <c r="D11" s="20">
        <f>COUNTA(F19:F83)+D10+1</f>
        <v>155</v>
      </c>
      <c r="E11" s="90">
        <f>COUNTA(F19:F83)+1</f>
        <v>41</v>
      </c>
      <c r="F11" s="123">
        <f>MIN(F19:F84)</f>
        <v>42.12</v>
      </c>
      <c r="G11" s="53">
        <f>AVERAGE(F19:F84)</f>
        <v>42.327249999999999</v>
      </c>
      <c r="H11" s="18">
        <v>7</v>
      </c>
      <c r="I11" s="94">
        <f t="shared" si="0"/>
        <v>0.20725000000000193</v>
      </c>
      <c r="J11" s="99">
        <v>7.9748449074074079E-2</v>
      </c>
      <c r="K11" s="106">
        <f>J11-J10</f>
        <v>2.1206782407407414E-2</v>
      </c>
      <c r="L11" s="107">
        <f>K11+L8</f>
        <v>4.190122685185186E-2</v>
      </c>
      <c r="M11" s="381" t="s">
        <v>210</v>
      </c>
      <c r="N11" s="72"/>
      <c r="O11" s="51"/>
      <c r="P11" s="19"/>
    </row>
    <row r="12" spans="1:16" s="3" customFormat="1" ht="30" customHeight="1" x14ac:dyDescent="0.3">
      <c r="A12" s="82">
        <v>5</v>
      </c>
      <c r="B12" s="129" t="s">
        <v>107</v>
      </c>
      <c r="C12" s="86" t="s">
        <v>144</v>
      </c>
      <c r="D12" s="20">
        <f>COUNTA(G19:G83)+D11+1</f>
        <v>203</v>
      </c>
      <c r="E12" s="90">
        <f>COUNTA(G19:G83)+1</f>
        <v>48</v>
      </c>
      <c r="F12" s="95">
        <f>MIN(G19:G84)</f>
        <v>42.22</v>
      </c>
      <c r="G12" s="53">
        <f>AVERAGE(G19:G884)</f>
        <v>42.510212765957462</v>
      </c>
      <c r="H12" s="18">
        <v>5</v>
      </c>
      <c r="I12" s="94">
        <f t="shared" si="0"/>
        <v>0.29021276595746315</v>
      </c>
      <c r="J12" s="99">
        <v>0.10447689814814815</v>
      </c>
      <c r="K12" s="106">
        <f>J12-J11</f>
        <v>2.4728449074074066E-2</v>
      </c>
      <c r="L12" s="108">
        <f>K12+L10</f>
        <v>6.2575671296296292E-2</v>
      </c>
      <c r="M12" s="381" t="s">
        <v>211</v>
      </c>
      <c r="N12" s="72"/>
      <c r="O12" s="52"/>
    </row>
    <row r="13" spans="1:16" s="3" customFormat="1" ht="30" customHeight="1" thickBot="1" x14ac:dyDescent="0.35">
      <c r="A13" s="83" t="s">
        <v>37</v>
      </c>
      <c r="B13" s="128" t="s">
        <v>154</v>
      </c>
      <c r="C13" s="87" t="s">
        <v>153</v>
      </c>
      <c r="D13" s="122">
        <f>COUNTA(H19:H83)+D12+1</f>
        <v>243</v>
      </c>
      <c r="E13" s="132">
        <f>COUNTA(H19:H83)+1</f>
        <v>40</v>
      </c>
      <c r="F13" s="96">
        <f>MIN(H19:H84)</f>
        <v>42.15</v>
      </c>
      <c r="G13" s="74">
        <f>AVERAGE(H19:H84)</f>
        <v>42.416666666666664</v>
      </c>
      <c r="H13" s="75">
        <v>4</v>
      </c>
      <c r="I13" s="97">
        <f t="shared" si="0"/>
        <v>0.26666666666666572</v>
      </c>
      <c r="J13" s="100" t="str">
        <f>'Общие результаты'!G6</f>
        <v>3:00:06</v>
      </c>
      <c r="K13" s="109">
        <f>J13-J12</f>
        <v>2.0592546296296282E-2</v>
      </c>
      <c r="L13" s="110">
        <f>K13+L11</f>
        <v>6.2493773148148142E-2</v>
      </c>
      <c r="M13" s="382"/>
      <c r="N13" s="76"/>
      <c r="O13" s="52"/>
    </row>
    <row r="14" spans="1:16" s="3" customFormat="1" ht="30" customHeight="1" x14ac:dyDescent="0.3">
      <c r="A14" s="56"/>
      <c r="B14" s="57"/>
      <c r="C14" s="58"/>
      <c r="D14" s="58"/>
      <c r="E14" s="58"/>
      <c r="F14" s="40">
        <f>AVERAGE(F8,F11,F13)</f>
        <v>42.116666666666667</v>
      </c>
      <c r="G14" s="42">
        <f>AVERAGE(G8,G11,G13)</f>
        <v>42.398369047619042</v>
      </c>
      <c r="H14" s="59" t="s">
        <v>155</v>
      </c>
      <c r="I14" s="43">
        <f>AVERAGE(I8,I11,I13)</f>
        <v>0.28170238095238176</v>
      </c>
      <c r="J14" s="58"/>
      <c r="K14" s="58"/>
      <c r="L14" s="58"/>
      <c r="M14" s="21"/>
      <c r="N14" s="21"/>
    </row>
    <row r="15" spans="1:16" ht="27.75" customHeight="1" x14ac:dyDescent="0.3">
      <c r="A15" s="22"/>
      <c r="B15" s="22"/>
      <c r="C15" s="22"/>
      <c r="D15" s="23"/>
      <c r="E15" s="24"/>
      <c r="F15" s="25">
        <f>AVERAGE(F9,F10,F12)</f>
        <v>42.283333333333331</v>
      </c>
      <c r="G15" s="26">
        <f>AVERAGE(G9,G10,G12)</f>
        <v>42.637278899193802</v>
      </c>
      <c r="H15" s="60" t="s">
        <v>156</v>
      </c>
      <c r="I15" s="27">
        <f>AVERAGE(I9,I10,I12)</f>
        <v>0.35394556586046849</v>
      </c>
      <c r="J15" s="24"/>
      <c r="K15" s="24" t="s">
        <v>22</v>
      </c>
      <c r="L15" s="24"/>
      <c r="M15" s="21"/>
      <c r="N15" s="21"/>
    </row>
    <row r="16" spans="1:16" ht="30" customHeight="1" thickBot="1" x14ac:dyDescent="0.35">
      <c r="A16" s="28"/>
      <c r="B16" s="28"/>
      <c r="C16" s="28"/>
      <c r="D16" s="24"/>
      <c r="E16" s="24"/>
      <c r="F16" s="29">
        <f>AVERAGE(F8:F13)</f>
        <v>42.2</v>
      </c>
      <c r="G16" s="30">
        <f>AVERAGE(C19:H90)</f>
        <v>42.515210084033612</v>
      </c>
      <c r="H16" s="31"/>
      <c r="I16" s="32">
        <f>AVERAGE(I8:I13)</f>
        <v>0.31782397340642515</v>
      </c>
      <c r="J16" s="24"/>
      <c r="K16" s="24"/>
      <c r="L16" s="24"/>
      <c r="M16" s="28"/>
      <c r="N16" s="28"/>
    </row>
    <row r="18" spans="2:14" ht="15" thickBot="1" x14ac:dyDescent="0.35">
      <c r="C18" s="33" t="str">
        <f>B8</f>
        <v>Лысенский Денис</v>
      </c>
      <c r="D18" s="33" t="str">
        <f>B9</f>
        <v>Кравец Олег</v>
      </c>
      <c r="E18" s="17" t="str">
        <f>B10</f>
        <v>Кравец Олег</v>
      </c>
      <c r="F18" s="17" t="str">
        <f>B11</f>
        <v>Лысенский Денис</v>
      </c>
      <c r="G18" s="17" t="str">
        <f>B12</f>
        <v>Кравец Олег</v>
      </c>
      <c r="H18" s="17" t="str">
        <f>B13</f>
        <v>Лысенский Денис</v>
      </c>
      <c r="I18" s="17"/>
      <c r="J18" s="17"/>
    </row>
    <row r="19" spans="2:14" x14ac:dyDescent="0.3">
      <c r="B19" s="1">
        <v>1</v>
      </c>
      <c r="C19" s="34">
        <v>46.18</v>
      </c>
      <c r="D19" s="35">
        <v>42.82</v>
      </c>
      <c r="E19" s="35">
        <v>42.74</v>
      </c>
      <c r="F19" s="35">
        <v>42.4</v>
      </c>
      <c r="G19" s="35">
        <v>43.6</v>
      </c>
      <c r="H19" s="35">
        <v>42.39</v>
      </c>
      <c r="I19" s="113"/>
      <c r="J19" s="114"/>
      <c r="K19" s="111"/>
      <c r="M19" s="2"/>
      <c r="N19" s="2"/>
    </row>
    <row r="20" spans="2:14" x14ac:dyDescent="0.3">
      <c r="B20" s="1">
        <v>2</v>
      </c>
      <c r="C20" s="36">
        <v>43.28</v>
      </c>
      <c r="D20" s="37">
        <v>42.65</v>
      </c>
      <c r="E20" s="37">
        <v>42.58</v>
      </c>
      <c r="F20" s="37">
        <v>42.33</v>
      </c>
      <c r="G20" s="37">
        <v>42.97</v>
      </c>
      <c r="H20" s="37">
        <v>42.36</v>
      </c>
      <c r="I20" s="111"/>
      <c r="J20" s="115"/>
      <c r="K20" s="111"/>
      <c r="M20" s="3"/>
      <c r="N20" s="3"/>
    </row>
    <row r="21" spans="2:14" x14ac:dyDescent="0.3">
      <c r="B21" s="1">
        <v>3</v>
      </c>
      <c r="C21" s="36">
        <v>42.89</v>
      </c>
      <c r="D21" s="37">
        <v>42.63</v>
      </c>
      <c r="E21" s="37">
        <v>42.48</v>
      </c>
      <c r="F21" s="37">
        <v>42.46</v>
      </c>
      <c r="G21" s="37">
        <v>42.98</v>
      </c>
      <c r="H21" s="37">
        <v>43.13</v>
      </c>
      <c r="I21" s="111"/>
      <c r="J21" s="115"/>
      <c r="K21" s="111"/>
      <c r="M21" s="3"/>
      <c r="N21" s="3"/>
    </row>
    <row r="22" spans="2:14" x14ac:dyDescent="0.3">
      <c r="B22" s="1">
        <v>4</v>
      </c>
      <c r="C22" s="36">
        <v>42.62</v>
      </c>
      <c r="D22" s="37">
        <v>42.48</v>
      </c>
      <c r="E22" s="37">
        <v>42.74</v>
      </c>
      <c r="F22" s="37">
        <v>42.12</v>
      </c>
      <c r="G22" s="37">
        <v>42.62</v>
      </c>
      <c r="H22" s="37">
        <v>42.41</v>
      </c>
      <c r="I22" s="111"/>
      <c r="J22" s="115"/>
      <c r="K22" s="111"/>
      <c r="M22" s="3"/>
      <c r="N22" s="3"/>
    </row>
    <row r="23" spans="2:14" x14ac:dyDescent="0.3">
      <c r="B23" s="1">
        <v>5</v>
      </c>
      <c r="C23" s="36">
        <v>42.35</v>
      </c>
      <c r="D23" s="37">
        <v>42.62</v>
      </c>
      <c r="E23" s="37">
        <v>42.68</v>
      </c>
      <c r="F23" s="37">
        <v>42.32</v>
      </c>
      <c r="G23" s="37">
        <v>42.71</v>
      </c>
      <c r="H23" s="37">
        <v>42.37</v>
      </c>
      <c r="I23" s="111"/>
      <c r="J23" s="115"/>
      <c r="K23" s="111"/>
    </row>
    <row r="24" spans="2:14" x14ac:dyDescent="0.3">
      <c r="B24" s="1">
        <v>6</v>
      </c>
      <c r="C24" s="36">
        <v>43.24</v>
      </c>
      <c r="D24" s="37">
        <v>42.91</v>
      </c>
      <c r="E24" s="37">
        <v>43.1</v>
      </c>
      <c r="F24" s="37">
        <v>42.32</v>
      </c>
      <c r="G24" s="37">
        <v>42.53</v>
      </c>
      <c r="H24" s="37">
        <v>42.56</v>
      </c>
      <c r="I24" s="111"/>
      <c r="J24" s="115"/>
      <c r="K24" s="111"/>
    </row>
    <row r="25" spans="2:14" x14ac:dyDescent="0.3">
      <c r="B25" s="1">
        <v>7</v>
      </c>
      <c r="C25" s="36">
        <v>42.27</v>
      </c>
      <c r="D25" s="37">
        <v>42.7</v>
      </c>
      <c r="E25" s="37">
        <v>42.68</v>
      </c>
      <c r="F25" s="37">
        <v>42.3</v>
      </c>
      <c r="G25" s="37">
        <v>42.73</v>
      </c>
      <c r="H25" s="37">
        <v>42.45</v>
      </c>
      <c r="I25" s="111"/>
      <c r="J25" s="115"/>
      <c r="K25" s="111"/>
    </row>
    <row r="26" spans="2:14" x14ac:dyDescent="0.3">
      <c r="B26" s="1">
        <v>8</v>
      </c>
      <c r="C26" s="36">
        <v>42.15</v>
      </c>
      <c r="D26" s="37">
        <v>42.42</v>
      </c>
      <c r="E26" s="37">
        <v>42.83</v>
      </c>
      <c r="F26" s="37">
        <v>42.3</v>
      </c>
      <c r="G26" s="37">
        <v>42.48</v>
      </c>
      <c r="H26" s="37">
        <v>42.52</v>
      </c>
      <c r="I26" s="111"/>
      <c r="J26" s="115"/>
      <c r="K26" s="111"/>
    </row>
    <row r="27" spans="2:14" x14ac:dyDescent="0.3">
      <c r="B27" s="1">
        <v>9</v>
      </c>
      <c r="C27" s="41">
        <v>42.28</v>
      </c>
      <c r="D27" s="37">
        <v>43.06</v>
      </c>
      <c r="E27" s="37">
        <v>42.89</v>
      </c>
      <c r="F27" s="37">
        <v>42.3</v>
      </c>
      <c r="G27" s="37">
        <v>42.52</v>
      </c>
      <c r="H27" s="37">
        <v>42.64</v>
      </c>
      <c r="I27" s="111"/>
      <c r="J27" s="115"/>
      <c r="K27" s="111"/>
    </row>
    <row r="28" spans="2:14" x14ac:dyDescent="0.3">
      <c r="B28" s="1">
        <v>10</v>
      </c>
      <c r="C28" s="36">
        <v>42.31</v>
      </c>
      <c r="D28" s="37">
        <v>42.78</v>
      </c>
      <c r="E28" s="37">
        <v>42.53</v>
      </c>
      <c r="F28" s="37">
        <v>42.2</v>
      </c>
      <c r="G28" s="37">
        <v>42.71</v>
      </c>
      <c r="H28" s="37">
        <v>42.4</v>
      </c>
      <c r="I28" s="111"/>
      <c r="J28" s="115"/>
      <c r="K28" s="111"/>
    </row>
    <row r="29" spans="2:14" x14ac:dyDescent="0.3">
      <c r="B29" s="1">
        <v>11</v>
      </c>
      <c r="C29" s="36">
        <v>42.13</v>
      </c>
      <c r="D29" s="37">
        <v>42.6</v>
      </c>
      <c r="E29" s="37">
        <v>42.65</v>
      </c>
      <c r="F29" s="37">
        <v>42.28</v>
      </c>
      <c r="G29" s="37">
        <v>42.79</v>
      </c>
      <c r="H29" s="37">
        <v>42.31</v>
      </c>
      <c r="I29" s="111"/>
      <c r="J29" s="115"/>
      <c r="K29" s="111"/>
    </row>
    <row r="30" spans="2:14" x14ac:dyDescent="0.3">
      <c r="B30" s="1">
        <v>12</v>
      </c>
      <c r="C30" s="36">
        <v>42.08</v>
      </c>
      <c r="D30" s="37">
        <v>42.43</v>
      </c>
      <c r="E30" s="37">
        <v>42.81</v>
      </c>
      <c r="F30" s="37">
        <v>42.21</v>
      </c>
      <c r="G30" s="37">
        <v>42.58</v>
      </c>
      <c r="H30" s="37">
        <v>42.29</v>
      </c>
      <c r="I30" s="111"/>
      <c r="J30" s="115"/>
      <c r="K30" s="111"/>
    </row>
    <row r="31" spans="2:14" x14ac:dyDescent="0.3">
      <c r="B31" s="1">
        <v>13</v>
      </c>
      <c r="C31" s="36">
        <v>42.31</v>
      </c>
      <c r="D31" s="37">
        <v>42.68</v>
      </c>
      <c r="E31" s="37">
        <v>42.79</v>
      </c>
      <c r="F31" s="37">
        <v>42.29</v>
      </c>
      <c r="G31" s="37">
        <v>42.69</v>
      </c>
      <c r="H31" s="37">
        <v>42.58</v>
      </c>
      <c r="I31" s="111"/>
      <c r="J31" s="115"/>
      <c r="K31" s="112"/>
      <c r="L31" s="1"/>
    </row>
    <row r="32" spans="2:14" x14ac:dyDescent="0.3">
      <c r="B32" s="1">
        <v>14</v>
      </c>
      <c r="C32" s="39">
        <v>42.08</v>
      </c>
      <c r="D32" s="37">
        <v>42.7</v>
      </c>
      <c r="E32" s="37">
        <v>42.74</v>
      </c>
      <c r="F32" s="37">
        <v>42.44</v>
      </c>
      <c r="G32" s="37">
        <v>42.59</v>
      </c>
      <c r="H32" s="37">
        <v>42.18</v>
      </c>
      <c r="I32" s="111"/>
      <c r="J32" s="115"/>
      <c r="K32" s="112"/>
      <c r="L32" s="1"/>
    </row>
    <row r="33" spans="2:12" x14ac:dyDescent="0.3">
      <c r="B33" s="1">
        <v>15</v>
      </c>
      <c r="C33" s="36">
        <v>42.29</v>
      </c>
      <c r="D33" s="37">
        <v>42.6</v>
      </c>
      <c r="E33" s="37">
        <v>42.89</v>
      </c>
      <c r="F33" s="37">
        <v>42.31</v>
      </c>
      <c r="G33" s="37">
        <v>42.31</v>
      </c>
      <c r="H33" s="37">
        <v>42.39</v>
      </c>
      <c r="I33" s="111"/>
      <c r="J33" s="115"/>
      <c r="K33" s="112"/>
      <c r="L33" s="1"/>
    </row>
    <row r="34" spans="2:12" x14ac:dyDescent="0.3">
      <c r="B34" s="1">
        <v>16</v>
      </c>
      <c r="C34" s="36">
        <v>42.21</v>
      </c>
      <c r="D34" s="44">
        <v>42.54</v>
      </c>
      <c r="E34" s="37">
        <v>42.82</v>
      </c>
      <c r="F34" s="37">
        <v>42.31</v>
      </c>
      <c r="G34" s="37">
        <v>42.49</v>
      </c>
      <c r="H34" s="37">
        <v>42.41</v>
      </c>
      <c r="I34" s="111"/>
      <c r="J34" s="115"/>
      <c r="K34" s="112"/>
      <c r="L34" s="1"/>
    </row>
    <row r="35" spans="2:12" x14ac:dyDescent="0.3">
      <c r="B35" s="1">
        <v>17</v>
      </c>
      <c r="C35" s="36">
        <v>42.26</v>
      </c>
      <c r="D35" s="37">
        <v>42.48</v>
      </c>
      <c r="E35" s="37">
        <v>42.81</v>
      </c>
      <c r="F35" s="37">
        <v>42.3</v>
      </c>
      <c r="G35" s="37">
        <v>42.42</v>
      </c>
      <c r="H35" s="37">
        <v>42.33</v>
      </c>
      <c r="I35" s="111"/>
      <c r="J35" s="115"/>
      <c r="K35" s="112"/>
      <c r="L35" s="1"/>
    </row>
    <row r="36" spans="2:12" x14ac:dyDescent="0.3">
      <c r="B36" s="1">
        <v>18</v>
      </c>
      <c r="C36" s="36">
        <v>42.26</v>
      </c>
      <c r="D36" s="37">
        <v>42.83</v>
      </c>
      <c r="E36" s="37">
        <v>42.57</v>
      </c>
      <c r="F36" s="37">
        <v>42.24</v>
      </c>
      <c r="G36" s="37">
        <v>42.25</v>
      </c>
      <c r="H36" s="37">
        <v>42.39</v>
      </c>
      <c r="I36" s="111"/>
      <c r="J36" s="115"/>
      <c r="K36" s="112"/>
      <c r="L36" s="1"/>
    </row>
    <row r="37" spans="2:12" x14ac:dyDescent="0.3">
      <c r="B37" s="1">
        <v>19</v>
      </c>
      <c r="C37" s="36">
        <v>42.46</v>
      </c>
      <c r="D37" s="37"/>
      <c r="E37" s="37">
        <v>42.72</v>
      </c>
      <c r="F37" s="37">
        <v>42.39</v>
      </c>
      <c r="G37" s="37">
        <v>42.35</v>
      </c>
      <c r="H37" s="37">
        <v>42.2</v>
      </c>
      <c r="I37" s="111"/>
      <c r="J37" s="115"/>
      <c r="K37" s="112"/>
      <c r="L37" s="1"/>
    </row>
    <row r="38" spans="2:12" x14ac:dyDescent="0.3">
      <c r="B38" s="1">
        <v>20</v>
      </c>
      <c r="C38" s="36">
        <v>42.39</v>
      </c>
      <c r="D38" s="37"/>
      <c r="E38" s="37">
        <v>43.07</v>
      </c>
      <c r="F38" s="37">
        <v>42.27</v>
      </c>
      <c r="G38" s="37">
        <v>42.49</v>
      </c>
      <c r="H38" s="37">
        <v>42.55</v>
      </c>
      <c r="I38" s="111"/>
      <c r="J38" s="115"/>
      <c r="K38" s="112"/>
      <c r="L38" s="1"/>
    </row>
    <row r="39" spans="2:12" x14ac:dyDescent="0.3">
      <c r="B39" s="1">
        <v>21</v>
      </c>
      <c r="C39" s="36">
        <v>42.22</v>
      </c>
      <c r="D39" s="37"/>
      <c r="E39" s="37">
        <v>42.87</v>
      </c>
      <c r="F39" s="37">
        <v>42.52</v>
      </c>
      <c r="G39" s="37">
        <v>42.36</v>
      </c>
      <c r="H39" s="37">
        <v>42.3</v>
      </c>
      <c r="I39" s="111"/>
      <c r="J39" s="115"/>
      <c r="K39" s="112"/>
      <c r="L39" s="1"/>
    </row>
    <row r="40" spans="2:12" x14ac:dyDescent="0.3">
      <c r="B40" s="1">
        <v>22</v>
      </c>
      <c r="C40" s="36">
        <v>42.14</v>
      </c>
      <c r="D40" s="37"/>
      <c r="E40" s="37">
        <v>42.44</v>
      </c>
      <c r="F40" s="37">
        <v>42.43</v>
      </c>
      <c r="G40" s="37">
        <v>42.34</v>
      </c>
      <c r="H40" s="37">
        <v>42.5</v>
      </c>
      <c r="I40" s="111"/>
      <c r="J40" s="115"/>
      <c r="K40" s="112"/>
      <c r="L40" s="1"/>
    </row>
    <row r="41" spans="2:12" x14ac:dyDescent="0.3">
      <c r="B41" s="1">
        <v>23</v>
      </c>
      <c r="C41" s="36">
        <v>42.2</v>
      </c>
      <c r="D41" s="37"/>
      <c r="E41" s="37">
        <v>42.62</v>
      </c>
      <c r="F41" s="37">
        <v>42.17</v>
      </c>
      <c r="G41" s="37">
        <v>42.25</v>
      </c>
      <c r="H41" s="37">
        <v>42.51</v>
      </c>
      <c r="I41" s="111"/>
      <c r="J41" s="115"/>
      <c r="K41" s="112"/>
      <c r="L41" s="1"/>
    </row>
    <row r="42" spans="2:12" x14ac:dyDescent="0.3">
      <c r="B42" s="1">
        <v>24</v>
      </c>
      <c r="C42" s="36">
        <v>42.32</v>
      </c>
      <c r="D42" s="37"/>
      <c r="E42" s="37">
        <v>42.81</v>
      </c>
      <c r="F42" s="37">
        <v>42.23</v>
      </c>
      <c r="G42" s="37">
        <v>42.52</v>
      </c>
      <c r="H42" s="37">
        <v>42.57</v>
      </c>
      <c r="I42" s="111"/>
      <c r="J42" s="115"/>
      <c r="K42" s="112"/>
      <c r="L42" s="1"/>
    </row>
    <row r="43" spans="2:12" x14ac:dyDescent="0.3">
      <c r="B43" s="1">
        <v>25</v>
      </c>
      <c r="C43" s="36">
        <v>42.31</v>
      </c>
      <c r="D43" s="37"/>
      <c r="E43" s="37">
        <v>43.24</v>
      </c>
      <c r="F43" s="37">
        <v>42.16</v>
      </c>
      <c r="G43" s="37">
        <v>42.38</v>
      </c>
      <c r="H43" s="37">
        <v>42.33</v>
      </c>
      <c r="I43" s="111"/>
      <c r="J43" s="115"/>
      <c r="K43" s="112"/>
      <c r="L43" s="1"/>
    </row>
    <row r="44" spans="2:12" x14ac:dyDescent="0.3">
      <c r="B44" s="1">
        <v>26</v>
      </c>
      <c r="C44" s="36">
        <v>42.16</v>
      </c>
      <c r="D44" s="37"/>
      <c r="E44" s="37">
        <v>42.68</v>
      </c>
      <c r="F44" s="37">
        <v>42.14</v>
      </c>
      <c r="G44" s="37">
        <v>42.28</v>
      </c>
      <c r="H44" s="37">
        <v>42.37</v>
      </c>
      <c r="I44" s="111"/>
      <c r="J44" s="115"/>
      <c r="K44" s="112"/>
      <c r="L44" s="1"/>
    </row>
    <row r="45" spans="2:12" x14ac:dyDescent="0.3">
      <c r="B45" s="1">
        <v>27</v>
      </c>
      <c r="C45" s="36">
        <v>42.24</v>
      </c>
      <c r="D45" s="37"/>
      <c r="E45" s="37">
        <v>42.63</v>
      </c>
      <c r="F45" s="37">
        <v>42.38</v>
      </c>
      <c r="G45" s="37">
        <v>42.33</v>
      </c>
      <c r="H45" s="37">
        <v>42.45</v>
      </c>
      <c r="I45" s="111"/>
      <c r="J45" s="115"/>
      <c r="K45" s="112"/>
      <c r="L45" s="1"/>
    </row>
    <row r="46" spans="2:12" x14ac:dyDescent="0.3">
      <c r="B46" s="1">
        <v>28</v>
      </c>
      <c r="C46" s="36">
        <v>42.3</v>
      </c>
      <c r="D46" s="37"/>
      <c r="E46" s="37">
        <v>42.71</v>
      </c>
      <c r="F46" s="37">
        <v>42.23</v>
      </c>
      <c r="G46" s="37">
        <v>42.38</v>
      </c>
      <c r="H46" s="37">
        <v>42.55</v>
      </c>
      <c r="I46" s="111"/>
      <c r="J46" s="115"/>
      <c r="K46" s="112"/>
      <c r="L46" s="1"/>
    </row>
    <row r="47" spans="2:12" x14ac:dyDescent="0.3">
      <c r="B47" s="1">
        <v>29</v>
      </c>
      <c r="C47" s="36">
        <v>42.39</v>
      </c>
      <c r="D47" s="37"/>
      <c r="E47" s="37">
        <v>42.8</v>
      </c>
      <c r="F47" s="37">
        <v>42.58</v>
      </c>
      <c r="G47" s="37">
        <v>42.24</v>
      </c>
      <c r="H47" s="37">
        <v>42.59</v>
      </c>
      <c r="I47" s="111"/>
      <c r="J47" s="115"/>
      <c r="K47" s="112"/>
      <c r="L47" s="1"/>
    </row>
    <row r="48" spans="2:12" x14ac:dyDescent="0.3">
      <c r="B48" s="1">
        <v>30</v>
      </c>
      <c r="C48" s="36">
        <v>42.29</v>
      </c>
      <c r="D48" s="37"/>
      <c r="E48" s="37">
        <v>43.04</v>
      </c>
      <c r="F48" s="37">
        <v>42.49</v>
      </c>
      <c r="G48" s="37">
        <v>42.45</v>
      </c>
      <c r="H48" s="37">
        <v>42.15</v>
      </c>
      <c r="I48" s="111"/>
      <c r="J48" s="115"/>
      <c r="K48" s="112"/>
      <c r="L48" s="1"/>
    </row>
    <row r="49" spans="2:12" x14ac:dyDescent="0.3">
      <c r="B49" s="1">
        <v>31</v>
      </c>
      <c r="C49" s="36">
        <v>42.5</v>
      </c>
      <c r="D49" s="37"/>
      <c r="E49" s="37">
        <v>42.53</v>
      </c>
      <c r="F49" s="37">
        <v>42.34</v>
      </c>
      <c r="G49" s="37">
        <v>42.45</v>
      </c>
      <c r="H49" s="37">
        <v>42.49</v>
      </c>
      <c r="I49" s="111"/>
      <c r="J49" s="115"/>
      <c r="K49" s="112"/>
      <c r="L49" s="1"/>
    </row>
    <row r="50" spans="2:12" x14ac:dyDescent="0.3">
      <c r="B50" s="1">
        <v>32</v>
      </c>
      <c r="C50" s="36">
        <v>42.38</v>
      </c>
      <c r="D50" s="37"/>
      <c r="E50" s="37">
        <v>42.51</v>
      </c>
      <c r="F50" s="37">
        <v>42.47</v>
      </c>
      <c r="G50" s="37">
        <v>42.38</v>
      </c>
      <c r="H50" s="37">
        <v>42.34</v>
      </c>
      <c r="I50" s="111"/>
      <c r="J50" s="115"/>
      <c r="K50" s="112"/>
      <c r="L50" s="1"/>
    </row>
    <row r="51" spans="2:12" x14ac:dyDescent="0.3">
      <c r="B51" s="1">
        <v>33</v>
      </c>
      <c r="C51" s="36">
        <v>42.3</v>
      </c>
      <c r="D51" s="37"/>
      <c r="E51" s="37">
        <v>42.68</v>
      </c>
      <c r="F51" s="37">
        <v>42.4</v>
      </c>
      <c r="G51" s="37">
        <v>42.51</v>
      </c>
      <c r="H51" s="37">
        <v>42.44</v>
      </c>
      <c r="I51" s="111"/>
      <c r="J51" s="115"/>
      <c r="K51" s="112"/>
      <c r="L51" s="1"/>
    </row>
    <row r="52" spans="2:12" x14ac:dyDescent="0.3">
      <c r="B52" s="1">
        <v>34</v>
      </c>
      <c r="C52" s="36">
        <v>42.25</v>
      </c>
      <c r="D52" s="37"/>
      <c r="E52" s="37">
        <v>42.72</v>
      </c>
      <c r="F52" s="37">
        <v>42.25</v>
      </c>
      <c r="G52" s="37">
        <v>42.24</v>
      </c>
      <c r="H52" s="37">
        <v>42.42</v>
      </c>
      <c r="I52" s="111"/>
      <c r="J52" s="115"/>
      <c r="K52" s="112"/>
      <c r="L52" s="1"/>
    </row>
    <row r="53" spans="2:12" x14ac:dyDescent="0.3">
      <c r="B53" s="1">
        <v>35</v>
      </c>
      <c r="C53" s="36">
        <v>42.35</v>
      </c>
      <c r="D53" s="37"/>
      <c r="E53" s="37">
        <v>43.26</v>
      </c>
      <c r="F53" s="37">
        <v>42.28</v>
      </c>
      <c r="G53" s="37">
        <v>42.58</v>
      </c>
      <c r="H53" s="37">
        <v>42.29</v>
      </c>
      <c r="I53" s="111"/>
      <c r="J53" s="115"/>
      <c r="K53" s="112"/>
      <c r="L53" s="1"/>
    </row>
    <row r="54" spans="2:12" x14ac:dyDescent="0.3">
      <c r="B54" s="1">
        <v>36</v>
      </c>
      <c r="C54" s="36">
        <v>42.47</v>
      </c>
      <c r="D54" s="37"/>
      <c r="E54" s="37">
        <v>42.56</v>
      </c>
      <c r="F54" s="37">
        <v>42.8</v>
      </c>
      <c r="G54" s="37">
        <v>42.22</v>
      </c>
      <c r="H54" s="37">
        <v>42.25</v>
      </c>
      <c r="I54" s="111"/>
      <c r="J54" s="115"/>
      <c r="K54" s="112"/>
      <c r="L54" s="1"/>
    </row>
    <row r="55" spans="2:12" x14ac:dyDescent="0.3">
      <c r="B55" s="1">
        <v>37</v>
      </c>
      <c r="C55" s="36">
        <v>42.49</v>
      </c>
      <c r="D55" s="37"/>
      <c r="E55" s="37">
        <v>42.46</v>
      </c>
      <c r="F55" s="37">
        <v>42.19</v>
      </c>
      <c r="G55" s="37">
        <v>42.34</v>
      </c>
      <c r="H55" s="37">
        <v>42.35</v>
      </c>
      <c r="I55" s="111"/>
      <c r="J55" s="115"/>
      <c r="K55" s="112"/>
      <c r="L55" s="1"/>
    </row>
    <row r="56" spans="2:12" x14ac:dyDescent="0.3">
      <c r="B56" s="1">
        <v>38</v>
      </c>
      <c r="C56" s="36">
        <v>42.24</v>
      </c>
      <c r="D56" s="37"/>
      <c r="E56" s="37">
        <v>42.84</v>
      </c>
      <c r="F56" s="37">
        <v>42.19</v>
      </c>
      <c r="G56" s="37">
        <v>42.54</v>
      </c>
      <c r="H56" s="37">
        <v>42.2</v>
      </c>
      <c r="I56" s="111"/>
      <c r="J56" s="115"/>
      <c r="K56" s="112"/>
      <c r="L56" s="1"/>
    </row>
    <row r="57" spans="2:12" x14ac:dyDescent="0.3">
      <c r="B57" s="1">
        <v>39</v>
      </c>
      <c r="C57" s="36">
        <v>42.31</v>
      </c>
      <c r="D57" s="37"/>
      <c r="E57" s="37">
        <v>42.7</v>
      </c>
      <c r="F57" s="37">
        <v>42.38</v>
      </c>
      <c r="G57" s="37">
        <v>42.42</v>
      </c>
      <c r="H57" s="37">
        <v>42.29</v>
      </c>
      <c r="I57" s="111"/>
      <c r="J57" s="115"/>
      <c r="K57" s="112"/>
      <c r="L57" s="1"/>
    </row>
    <row r="58" spans="2:12" x14ac:dyDescent="0.3">
      <c r="B58" s="1">
        <v>40</v>
      </c>
      <c r="C58" s="36">
        <v>42.49</v>
      </c>
      <c r="D58" s="37"/>
      <c r="E58" s="37">
        <v>42.72</v>
      </c>
      <c r="F58" s="37">
        <v>42.37</v>
      </c>
      <c r="G58" s="37">
        <v>42.45</v>
      </c>
      <c r="H58" s="37"/>
      <c r="I58" s="111"/>
      <c r="J58" s="115"/>
      <c r="K58" s="112"/>
      <c r="L58" s="1"/>
    </row>
    <row r="59" spans="2:12" x14ac:dyDescent="0.3">
      <c r="B59" s="1">
        <v>41</v>
      </c>
      <c r="C59" s="36">
        <v>42.34</v>
      </c>
      <c r="D59" s="37"/>
      <c r="E59" s="37">
        <v>43.25</v>
      </c>
      <c r="F59" s="37"/>
      <c r="G59" s="37">
        <v>42.54</v>
      </c>
      <c r="H59" s="37"/>
      <c r="I59" s="111"/>
      <c r="J59" s="115"/>
      <c r="K59" s="112"/>
      <c r="L59" s="1"/>
    </row>
    <row r="60" spans="2:12" x14ac:dyDescent="0.3">
      <c r="B60" s="1">
        <v>42</v>
      </c>
      <c r="C60" s="36">
        <v>42.22</v>
      </c>
      <c r="D60" s="37"/>
      <c r="E60" s="37">
        <v>42.69</v>
      </c>
      <c r="F60" s="37"/>
      <c r="G60" s="37">
        <v>42.4</v>
      </c>
      <c r="H60" s="37"/>
      <c r="I60" s="111"/>
      <c r="J60" s="115"/>
      <c r="K60" s="112"/>
      <c r="L60" s="1"/>
    </row>
    <row r="61" spans="2:12" x14ac:dyDescent="0.3">
      <c r="B61" s="1">
        <v>43</v>
      </c>
      <c r="C61" s="36"/>
      <c r="D61" s="37"/>
      <c r="E61" s="37">
        <v>42.21</v>
      </c>
      <c r="F61" s="37"/>
      <c r="G61" s="37">
        <v>42.6</v>
      </c>
      <c r="H61" s="37"/>
      <c r="I61" s="111"/>
      <c r="J61" s="115"/>
      <c r="K61" s="112"/>
      <c r="L61" s="1"/>
    </row>
    <row r="62" spans="2:12" x14ac:dyDescent="0.3">
      <c r="B62" s="1">
        <v>44</v>
      </c>
      <c r="C62" s="36"/>
      <c r="D62" s="37"/>
      <c r="E62" s="37">
        <v>42.83</v>
      </c>
      <c r="F62" s="37"/>
      <c r="G62" s="37">
        <v>42.52</v>
      </c>
      <c r="H62" s="37"/>
      <c r="I62" s="111"/>
      <c r="J62" s="115"/>
      <c r="K62" s="112"/>
      <c r="L62" s="1"/>
    </row>
    <row r="63" spans="2:12" x14ac:dyDescent="0.3">
      <c r="B63" s="1">
        <v>45</v>
      </c>
      <c r="C63" s="36"/>
      <c r="D63" s="37"/>
      <c r="E63" s="37">
        <v>42.49</v>
      </c>
      <c r="F63" s="37"/>
      <c r="G63" s="37">
        <v>42.41</v>
      </c>
      <c r="H63" s="37"/>
      <c r="I63" s="111"/>
      <c r="J63" s="115"/>
      <c r="K63" s="112"/>
      <c r="L63" s="1"/>
    </row>
    <row r="64" spans="2:12" x14ac:dyDescent="0.3">
      <c r="B64" s="1">
        <v>46</v>
      </c>
      <c r="C64" s="36"/>
      <c r="D64" s="37"/>
      <c r="E64" s="37">
        <v>42.46</v>
      </c>
      <c r="F64" s="37"/>
      <c r="G64" s="37">
        <v>42.66</v>
      </c>
      <c r="H64" s="37"/>
      <c r="I64" s="111"/>
      <c r="J64" s="115"/>
      <c r="K64" s="112"/>
      <c r="L64" s="1"/>
    </row>
    <row r="65" spans="1:16" x14ac:dyDescent="0.3">
      <c r="B65" s="1">
        <v>47</v>
      </c>
      <c r="C65" s="36"/>
      <c r="D65" s="37"/>
      <c r="E65" s="37">
        <v>42.49</v>
      </c>
      <c r="F65" s="37"/>
      <c r="G65" s="37">
        <v>42.38</v>
      </c>
      <c r="H65" s="37"/>
      <c r="I65" s="111"/>
      <c r="J65" s="115"/>
      <c r="K65" s="112"/>
      <c r="L65" s="1"/>
    </row>
    <row r="66" spans="1:16" x14ac:dyDescent="0.3">
      <c r="B66" s="1">
        <v>48</v>
      </c>
      <c r="C66" s="36"/>
      <c r="D66" s="37"/>
      <c r="E66" s="37">
        <v>43.1</v>
      </c>
      <c r="F66" s="37"/>
      <c r="G66" s="37"/>
      <c r="H66" s="37"/>
      <c r="I66" s="111"/>
      <c r="J66" s="115"/>
      <c r="K66" s="112"/>
      <c r="L66" s="1"/>
    </row>
    <row r="67" spans="1:16" x14ac:dyDescent="0.3">
      <c r="B67" s="1">
        <v>49</v>
      </c>
      <c r="C67" s="36"/>
      <c r="D67" s="37"/>
      <c r="E67" s="37">
        <v>42.46</v>
      </c>
      <c r="F67" s="37"/>
      <c r="G67" s="37"/>
      <c r="H67" s="37"/>
      <c r="I67" s="111"/>
      <c r="J67" s="115"/>
      <c r="K67" s="112"/>
      <c r="L67" s="1"/>
    </row>
    <row r="68" spans="1:16" x14ac:dyDescent="0.3">
      <c r="B68" s="1">
        <v>50</v>
      </c>
      <c r="C68" s="36"/>
      <c r="D68" s="37"/>
      <c r="E68" s="37">
        <v>42.87</v>
      </c>
      <c r="F68" s="37"/>
      <c r="G68" s="37"/>
      <c r="H68" s="37"/>
      <c r="I68" s="111"/>
      <c r="J68" s="115"/>
      <c r="K68" s="112"/>
      <c r="L68" s="1"/>
    </row>
    <row r="69" spans="1:16" x14ac:dyDescent="0.3">
      <c r="B69" s="1">
        <v>51</v>
      </c>
      <c r="C69" s="36"/>
      <c r="D69" s="37"/>
      <c r="E69" s="37">
        <v>42.81</v>
      </c>
      <c r="F69" s="37"/>
      <c r="G69" s="37"/>
      <c r="H69" s="37"/>
      <c r="I69" s="111"/>
      <c r="J69" s="115"/>
      <c r="K69" s="112"/>
      <c r="L69" s="1"/>
    </row>
    <row r="70" spans="1:16" x14ac:dyDescent="0.3">
      <c r="B70" s="1">
        <v>52</v>
      </c>
      <c r="C70" s="36"/>
      <c r="D70" s="37"/>
      <c r="E70" s="37">
        <v>42.82</v>
      </c>
      <c r="F70" s="37"/>
      <c r="G70" s="37"/>
      <c r="H70" s="37"/>
      <c r="I70" s="111"/>
      <c r="J70" s="115"/>
      <c r="K70" s="112"/>
      <c r="L70" s="1"/>
    </row>
    <row r="71" spans="1:16" x14ac:dyDescent="0.3">
      <c r="B71" s="1">
        <v>53</v>
      </c>
      <c r="C71" s="36"/>
      <c r="D71" s="37"/>
      <c r="E71" s="37"/>
      <c r="F71" s="37"/>
      <c r="G71" s="37"/>
      <c r="H71" s="37"/>
      <c r="I71" s="111"/>
      <c r="J71" s="115"/>
      <c r="K71" s="112"/>
      <c r="L71" s="1"/>
    </row>
    <row r="72" spans="1:16" x14ac:dyDescent="0.3">
      <c r="B72" s="1">
        <v>54</v>
      </c>
      <c r="C72" s="36"/>
      <c r="D72" s="37"/>
      <c r="E72" s="37"/>
      <c r="F72" s="37"/>
      <c r="G72" s="37"/>
      <c r="H72" s="37"/>
      <c r="I72" s="111"/>
      <c r="J72" s="115"/>
      <c r="K72" s="112"/>
      <c r="L72" s="1"/>
    </row>
    <row r="73" spans="1:16" x14ac:dyDescent="0.3">
      <c r="B73" s="1">
        <v>55</v>
      </c>
      <c r="C73" s="36"/>
      <c r="D73" s="37"/>
      <c r="E73" s="37"/>
      <c r="F73" s="37"/>
      <c r="G73" s="37"/>
      <c r="H73" s="37"/>
      <c r="I73" s="111"/>
      <c r="J73" s="115"/>
      <c r="K73" s="112"/>
      <c r="L73" s="1"/>
    </row>
    <row r="74" spans="1:16" x14ac:dyDescent="0.3">
      <c r="B74" s="1">
        <v>56</v>
      </c>
      <c r="C74" s="36"/>
      <c r="D74" s="37"/>
      <c r="E74" s="37"/>
      <c r="F74" s="37"/>
      <c r="G74" s="37"/>
      <c r="H74" s="37"/>
      <c r="I74" s="111"/>
      <c r="J74" s="115"/>
      <c r="K74" s="112"/>
      <c r="L74" s="1"/>
    </row>
    <row r="75" spans="1:16" x14ac:dyDescent="0.3">
      <c r="B75" s="1">
        <v>57</v>
      </c>
      <c r="C75" s="55"/>
      <c r="D75" s="37"/>
      <c r="E75" s="37"/>
      <c r="F75" s="37"/>
      <c r="G75" s="37"/>
      <c r="H75" s="37"/>
      <c r="I75" s="112"/>
      <c r="J75" s="116"/>
      <c r="K75" s="112"/>
      <c r="L75" s="1"/>
    </row>
    <row r="76" spans="1:16" x14ac:dyDescent="0.3">
      <c r="B76" s="1">
        <v>58</v>
      </c>
      <c r="C76" s="117"/>
      <c r="D76" s="111"/>
      <c r="E76" s="111"/>
      <c r="F76" s="111"/>
      <c r="G76" s="111"/>
      <c r="H76" s="111"/>
      <c r="I76" s="112"/>
      <c r="J76" s="116"/>
      <c r="K76" s="112"/>
      <c r="L76" s="1"/>
    </row>
    <row r="77" spans="1:16" x14ac:dyDescent="0.3">
      <c r="B77" s="1">
        <v>59</v>
      </c>
      <c r="C77" s="117"/>
      <c r="D77" s="111"/>
      <c r="E77" s="111"/>
      <c r="F77" s="111"/>
      <c r="G77" s="111"/>
      <c r="H77" s="111"/>
      <c r="I77" s="111"/>
      <c r="J77" s="115"/>
      <c r="K77" s="111"/>
    </row>
    <row r="78" spans="1:16" x14ac:dyDescent="0.3">
      <c r="B78" s="1">
        <v>60</v>
      </c>
      <c r="C78" s="117"/>
      <c r="D78" s="111"/>
      <c r="E78" s="111"/>
      <c r="F78" s="111"/>
      <c r="G78" s="111"/>
      <c r="H78" s="111"/>
      <c r="I78" s="111"/>
      <c r="J78" s="115"/>
      <c r="K78" s="111"/>
    </row>
    <row r="79" spans="1:16" s="2" customFormat="1" x14ac:dyDescent="0.3">
      <c r="A79" s="1"/>
      <c r="B79" s="1">
        <v>61</v>
      </c>
      <c r="C79" s="117"/>
      <c r="D79" s="111"/>
      <c r="E79" s="111"/>
      <c r="F79" s="111"/>
      <c r="G79" s="111"/>
      <c r="H79" s="111"/>
      <c r="I79" s="111"/>
      <c r="J79" s="115"/>
      <c r="K79" s="111"/>
      <c r="M79" s="1"/>
      <c r="N79" s="1"/>
      <c r="O79" s="1"/>
      <c r="P79" s="1"/>
    </row>
    <row r="80" spans="1:16" s="2" customFormat="1" x14ac:dyDescent="0.3">
      <c r="A80" s="1"/>
      <c r="B80" s="1">
        <v>62</v>
      </c>
      <c r="C80" s="117"/>
      <c r="D80" s="111"/>
      <c r="E80" s="111"/>
      <c r="F80" s="111"/>
      <c r="G80" s="111"/>
      <c r="H80" s="111"/>
      <c r="I80" s="111"/>
      <c r="J80" s="115"/>
      <c r="K80" s="111"/>
      <c r="M80" s="1"/>
      <c r="N80" s="1"/>
      <c r="O80" s="1"/>
      <c r="P80" s="1"/>
    </row>
    <row r="81" spans="1:16" s="2" customFormat="1" ht="15" thickBot="1" x14ac:dyDescent="0.35">
      <c r="A81" s="1"/>
      <c r="B81" s="1">
        <v>63</v>
      </c>
      <c r="C81" s="118"/>
      <c r="D81" s="119"/>
      <c r="E81" s="119"/>
      <c r="F81" s="119"/>
      <c r="G81" s="119"/>
      <c r="H81" s="119"/>
      <c r="I81" s="119"/>
      <c r="J81" s="120"/>
      <c r="K81" s="111"/>
      <c r="M81" s="1"/>
      <c r="N81" s="1"/>
      <c r="O81" s="1"/>
      <c r="P81" s="1"/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P81"/>
  <sheetViews>
    <sheetView zoomScale="90" zoomScaleNormal="90" workbookViewId="0">
      <selection activeCell="H14" sqref="H14"/>
    </sheetView>
  </sheetViews>
  <sheetFormatPr defaultColWidth="8.88671875" defaultRowHeight="14.4" x14ac:dyDescent="0.3"/>
  <cols>
    <col min="1" max="1" width="8.6640625" style="1" customWidth="1"/>
    <col min="2" max="2" width="22.6640625" style="1" customWidth="1"/>
    <col min="3" max="3" width="9.44140625" style="1" customWidth="1"/>
    <col min="4" max="6" width="9.44140625" style="2" customWidth="1"/>
    <col min="7" max="7" width="11.33203125" style="2" customWidth="1"/>
    <col min="8" max="8" width="12.88671875" style="2" customWidth="1"/>
    <col min="9" max="9" width="13" style="2" customWidth="1"/>
    <col min="10" max="10" width="12.6640625" style="2" customWidth="1"/>
    <col min="11" max="11" width="12" style="2" customWidth="1"/>
    <col min="12" max="12" width="15.88671875" style="2" customWidth="1"/>
    <col min="13" max="13" width="11.44140625" style="1" customWidth="1"/>
    <col min="14" max="14" width="10.5546875" style="1" customWidth="1"/>
    <col min="15" max="16384" width="8.88671875" style="1"/>
  </cols>
  <sheetData>
    <row r="2" spans="1:16" ht="18" x14ac:dyDescent="0.35">
      <c r="A2" s="353" t="s">
        <v>136</v>
      </c>
      <c r="B2" s="353"/>
      <c r="C2" s="353"/>
      <c r="D2" s="353"/>
      <c r="E2" s="353"/>
      <c r="F2" s="353"/>
      <c r="G2" s="353"/>
      <c r="H2" s="353"/>
      <c r="I2" s="353"/>
      <c r="J2" s="353"/>
      <c r="K2" s="353"/>
      <c r="L2" s="353"/>
    </row>
    <row r="3" spans="1:16" ht="7.5" customHeight="1" thickBot="1" x14ac:dyDescent="0.35"/>
    <row r="4" spans="1:16" ht="18" thickBot="1" x14ac:dyDescent="0.4">
      <c r="A4" s="354" t="s">
        <v>117</v>
      </c>
      <c r="B4" s="355"/>
      <c r="C4" s="355"/>
      <c r="D4" s="355"/>
      <c r="E4" s="355"/>
      <c r="F4" s="355"/>
      <c r="G4" s="355"/>
      <c r="H4" s="355"/>
      <c r="I4" s="355"/>
      <c r="J4" s="355"/>
      <c r="K4" s="355"/>
      <c r="L4" s="355"/>
      <c r="M4" s="355"/>
      <c r="N4" s="356"/>
    </row>
    <row r="5" spans="1:16" ht="7.5" customHeight="1" thickBot="1" x14ac:dyDescent="0.35"/>
    <row r="6" spans="1:16" s="2" customFormat="1" ht="20.25" customHeight="1" x14ac:dyDescent="0.3">
      <c r="A6" s="357" t="s">
        <v>23</v>
      </c>
      <c r="B6" s="359" t="s">
        <v>13</v>
      </c>
      <c r="C6" s="361" t="s">
        <v>18</v>
      </c>
      <c r="D6" s="363" t="s">
        <v>24</v>
      </c>
      <c r="E6" s="365" t="s">
        <v>25</v>
      </c>
      <c r="F6" s="367" t="s">
        <v>26</v>
      </c>
      <c r="G6" s="368"/>
      <c r="H6" s="368"/>
      <c r="I6" s="369"/>
      <c r="J6" s="370" t="s">
        <v>27</v>
      </c>
      <c r="K6" s="372" t="s">
        <v>28</v>
      </c>
      <c r="L6" s="373"/>
      <c r="M6" s="77"/>
      <c r="N6" s="78"/>
    </row>
    <row r="7" spans="1:16" s="2" customFormat="1" ht="27.75" customHeight="1" thickBot="1" x14ac:dyDescent="0.35">
      <c r="A7" s="358"/>
      <c r="B7" s="360"/>
      <c r="C7" s="362"/>
      <c r="D7" s="364"/>
      <c r="E7" s="366"/>
      <c r="F7" s="91" t="s">
        <v>29</v>
      </c>
      <c r="G7" s="79" t="s">
        <v>30</v>
      </c>
      <c r="H7" s="79" t="s">
        <v>31</v>
      </c>
      <c r="I7" s="92" t="s">
        <v>32</v>
      </c>
      <c r="J7" s="371"/>
      <c r="K7" s="102" t="s">
        <v>33</v>
      </c>
      <c r="L7" s="103" t="s">
        <v>34</v>
      </c>
      <c r="M7" s="101" t="s">
        <v>35</v>
      </c>
      <c r="N7" s="80" t="s">
        <v>36</v>
      </c>
    </row>
    <row r="8" spans="1:16" s="3" customFormat="1" ht="30" customHeight="1" thickBot="1" x14ac:dyDescent="0.35">
      <c r="A8" s="81">
        <v>1</v>
      </c>
      <c r="B8" s="127" t="s">
        <v>118</v>
      </c>
      <c r="C8" s="84" t="s">
        <v>148</v>
      </c>
      <c r="D8" s="121">
        <f>COUNTA(C19:C83)</f>
        <v>35</v>
      </c>
      <c r="E8" s="89">
        <f>COUNTA(C19:C83)</f>
        <v>35</v>
      </c>
      <c r="F8" s="390">
        <f>MIN(C19:C82)</f>
        <v>42.39</v>
      </c>
      <c r="G8" s="124">
        <f>AVERAGE(C19:C85)</f>
        <v>43.003428571428579</v>
      </c>
      <c r="H8" s="70">
        <v>1</v>
      </c>
      <c r="I8" s="93">
        <f t="shared" ref="I8:I13" si="0">G8-F8</f>
        <v>0.6134285714285781</v>
      </c>
      <c r="J8" s="98">
        <v>1.7500243055555555E-2</v>
      </c>
      <c r="K8" s="104">
        <f>J8</f>
        <v>1.7500243055555555E-2</v>
      </c>
      <c r="L8" s="105">
        <f>K8</f>
        <v>1.7500243055555555E-2</v>
      </c>
      <c r="M8" s="380" t="s">
        <v>193</v>
      </c>
      <c r="N8" s="71"/>
      <c r="O8" s="69"/>
      <c r="P8" s="19"/>
    </row>
    <row r="9" spans="1:16" s="3" customFormat="1" ht="30" customHeight="1" thickBot="1" x14ac:dyDescent="0.35">
      <c r="A9" s="82">
        <v>2</v>
      </c>
      <c r="B9" s="88" t="s">
        <v>119</v>
      </c>
      <c r="C9" s="85" t="s">
        <v>164</v>
      </c>
      <c r="D9" s="20">
        <f>COUNTA(D19:D83)+D8+1</f>
        <v>88</v>
      </c>
      <c r="E9" s="90">
        <f>COUNTA(D19:D83)+1</f>
        <v>53</v>
      </c>
      <c r="F9" s="391">
        <f>MIN(D19:D82)</f>
        <v>41.86</v>
      </c>
      <c r="G9" s="54">
        <f>AVERAGE(D19:D84)</f>
        <v>42.279230769230772</v>
      </c>
      <c r="H9" s="18">
        <v>2</v>
      </c>
      <c r="I9" s="94">
        <f t="shared" si="0"/>
        <v>0.41923076923077218</v>
      </c>
      <c r="J9" s="99">
        <v>4.4532418981481477E-2</v>
      </c>
      <c r="K9" s="106">
        <f>J9-J8</f>
        <v>2.7032175925925921E-2</v>
      </c>
      <c r="L9" s="107">
        <f>K9</f>
        <v>2.7032175925925921E-2</v>
      </c>
      <c r="M9" s="381" t="s">
        <v>194</v>
      </c>
      <c r="N9" s="72"/>
      <c r="O9" s="51"/>
      <c r="P9" s="19"/>
    </row>
    <row r="10" spans="1:16" s="3" customFormat="1" ht="30" customHeight="1" x14ac:dyDescent="0.3">
      <c r="A10" s="82">
        <v>3</v>
      </c>
      <c r="B10" s="88" t="s">
        <v>118</v>
      </c>
      <c r="C10" s="85" t="s">
        <v>157</v>
      </c>
      <c r="D10" s="20">
        <f>COUNTA(E19:E83)+D9+1</f>
        <v>118</v>
      </c>
      <c r="E10" s="90">
        <f>COUNTA(E19:E83)+1</f>
        <v>30</v>
      </c>
      <c r="F10" s="123">
        <f>MIN(E19:E84)</f>
        <v>42.45</v>
      </c>
      <c r="G10" s="53">
        <f>AVERAGE(E19:E85)</f>
        <v>42.90379310344828</v>
      </c>
      <c r="H10" s="18">
        <v>1</v>
      </c>
      <c r="I10" s="94">
        <f t="shared" si="0"/>
        <v>0.45379310344827672</v>
      </c>
      <c r="J10" s="99">
        <v>6.0543576388888888E-2</v>
      </c>
      <c r="K10" s="106">
        <f>J10-J9</f>
        <v>1.6011157407407411E-2</v>
      </c>
      <c r="L10" s="107">
        <f>K10+L8</f>
        <v>3.351140046296297E-2</v>
      </c>
      <c r="M10" s="381" t="s">
        <v>195</v>
      </c>
      <c r="N10" s="73"/>
      <c r="O10" s="61"/>
      <c r="P10" s="19"/>
    </row>
    <row r="11" spans="1:16" s="3" customFormat="1" ht="30" customHeight="1" x14ac:dyDescent="0.3">
      <c r="A11" s="82">
        <v>4</v>
      </c>
      <c r="B11" s="88" t="s">
        <v>119</v>
      </c>
      <c r="C11" s="85" t="s">
        <v>162</v>
      </c>
      <c r="D11" s="20">
        <f>COUNTA(F19:F83)+D10+1</f>
        <v>177</v>
      </c>
      <c r="E11" s="90">
        <f>COUNTA(F19:F83)+1</f>
        <v>59</v>
      </c>
      <c r="F11" s="95">
        <f>MIN(F19:F84)</f>
        <v>41.98</v>
      </c>
      <c r="G11" s="53">
        <f>AVERAGE(F19:F84)</f>
        <v>42.296034482758621</v>
      </c>
      <c r="H11" s="18">
        <v>4</v>
      </c>
      <c r="I11" s="94">
        <f t="shared" si="0"/>
        <v>0.31603448275862434</v>
      </c>
      <c r="J11" s="99">
        <v>9.054310185185184E-2</v>
      </c>
      <c r="K11" s="106">
        <f>J11-J10</f>
        <v>2.9999525462962952E-2</v>
      </c>
      <c r="L11" s="108">
        <f>K11+L9</f>
        <v>5.703170138888887E-2</v>
      </c>
      <c r="M11" s="381" t="s">
        <v>196</v>
      </c>
      <c r="N11" s="72"/>
      <c r="O11" s="51"/>
      <c r="P11" s="19"/>
    </row>
    <row r="12" spans="1:16" s="3" customFormat="1" ht="30" customHeight="1" thickBot="1" x14ac:dyDescent="0.35">
      <c r="A12" s="82">
        <v>5</v>
      </c>
      <c r="B12" s="129" t="s">
        <v>118</v>
      </c>
      <c r="C12" s="86" t="s">
        <v>161</v>
      </c>
      <c r="D12" s="20">
        <f>COUNTA(G19:G83)+D11+1</f>
        <v>202</v>
      </c>
      <c r="E12" s="90">
        <f>COUNTA(G19:G83)+1</f>
        <v>25</v>
      </c>
      <c r="F12" s="375">
        <f>MIN(G19:G84)</f>
        <v>42.51</v>
      </c>
      <c r="G12" s="53">
        <f>AVERAGE(G19:G884)</f>
        <v>42.952499999999993</v>
      </c>
      <c r="H12" s="18">
        <v>0</v>
      </c>
      <c r="I12" s="94">
        <f t="shared" si="0"/>
        <v>0.44249999999999545</v>
      </c>
      <c r="J12" s="99">
        <v>0.10407681712962963</v>
      </c>
      <c r="K12" s="106">
        <f>J12-J11</f>
        <v>1.3533715277777789E-2</v>
      </c>
      <c r="L12" s="266">
        <f>K12+L10</f>
        <v>4.7045115740740759E-2</v>
      </c>
      <c r="M12" s="381" t="s">
        <v>197</v>
      </c>
      <c r="N12" s="72"/>
      <c r="O12" s="52"/>
    </row>
    <row r="13" spans="1:16" s="3" customFormat="1" ht="30" customHeight="1" thickBot="1" x14ac:dyDescent="0.35">
      <c r="A13" s="83" t="s">
        <v>37</v>
      </c>
      <c r="B13" s="128" t="s">
        <v>118</v>
      </c>
      <c r="C13" s="87" t="s">
        <v>162</v>
      </c>
      <c r="D13" s="122">
        <f>COUNTA(H19:H83)+D12+1</f>
        <v>242</v>
      </c>
      <c r="E13" s="132">
        <f>COUNTA(H19:H83)+1</f>
        <v>40</v>
      </c>
      <c r="F13" s="377">
        <f>MIN(H19:H84)</f>
        <v>42.38</v>
      </c>
      <c r="G13" s="374">
        <f>AVERAGE(H19:H84)</f>
        <v>42.754615384615391</v>
      </c>
      <c r="H13" s="75">
        <v>5</v>
      </c>
      <c r="I13" s="97">
        <f t="shared" si="0"/>
        <v>0.37461538461538879</v>
      </c>
      <c r="J13" s="100" t="str">
        <f>'Общие результаты'!G6</f>
        <v>3:00:06</v>
      </c>
      <c r="K13" s="109">
        <f>J13-J12</f>
        <v>2.0992627314814799E-2</v>
      </c>
      <c r="L13" s="110">
        <f>K13+L12</f>
        <v>6.8037743055555558E-2</v>
      </c>
      <c r="M13" s="382"/>
      <c r="N13" s="76"/>
      <c r="O13" s="52"/>
    </row>
    <row r="14" spans="1:16" s="3" customFormat="1" ht="30" customHeight="1" x14ac:dyDescent="0.3">
      <c r="A14" s="56"/>
      <c r="B14" s="57"/>
      <c r="C14" s="58"/>
      <c r="D14" s="58"/>
      <c r="E14" s="58"/>
      <c r="F14" s="40">
        <f>AVERAGE(F8,F10,F12,F13)</f>
        <v>42.432499999999997</v>
      </c>
      <c r="G14" s="42">
        <f>AVERAGE(G8,G10,G12,G13)</f>
        <v>42.903584264873061</v>
      </c>
      <c r="H14" s="59" t="s">
        <v>167</v>
      </c>
      <c r="I14" s="43">
        <f>AVERAGE(I8,I10,I12,I13)</f>
        <v>0.47108426487305977</v>
      </c>
      <c r="J14" s="58"/>
      <c r="K14" s="58"/>
      <c r="L14" s="58"/>
      <c r="M14" s="21"/>
      <c r="N14" s="21"/>
    </row>
    <row r="15" spans="1:16" ht="27.75" customHeight="1" x14ac:dyDescent="0.3">
      <c r="A15" s="22"/>
      <c r="B15" s="22"/>
      <c r="C15" s="22"/>
      <c r="D15" s="23"/>
      <c r="E15" s="24"/>
      <c r="F15" s="25">
        <f>AVERAGE(F9,F11)</f>
        <v>41.92</v>
      </c>
      <c r="G15" s="26">
        <f>AVERAGE(G9,G11)</f>
        <v>42.287632625994696</v>
      </c>
      <c r="H15" s="60" t="s">
        <v>143</v>
      </c>
      <c r="I15" s="27">
        <f>AVERAGE(I9,I11)</f>
        <v>0.36763262599469826</v>
      </c>
      <c r="J15" s="24"/>
      <c r="K15" s="24" t="s">
        <v>22</v>
      </c>
      <c r="L15" s="24"/>
      <c r="M15" s="21"/>
      <c r="N15" s="21"/>
    </row>
    <row r="16" spans="1:16" ht="30" customHeight="1" thickBot="1" x14ac:dyDescent="0.35">
      <c r="A16" s="28"/>
      <c r="B16" s="28"/>
      <c r="C16" s="28"/>
      <c r="D16" s="24"/>
      <c r="E16" s="24"/>
      <c r="F16" s="29">
        <f>AVERAGE(F8:F13)</f>
        <v>42.261666666666663</v>
      </c>
      <c r="G16" s="30">
        <f>AVERAGE(C19:H90)</f>
        <v>42.613122362869198</v>
      </c>
      <c r="H16" s="31"/>
      <c r="I16" s="32">
        <f>AVERAGE(I8:I13)</f>
        <v>0.43660038524693928</v>
      </c>
      <c r="J16" s="24"/>
      <c r="K16" s="24"/>
      <c r="L16" s="24"/>
      <c r="M16" s="28"/>
      <c r="N16" s="28"/>
    </row>
    <row r="18" spans="2:14" ht="15" thickBot="1" x14ac:dyDescent="0.35">
      <c r="C18" s="33" t="str">
        <f>B8</f>
        <v>Морозенко Сергей</v>
      </c>
      <c r="D18" s="33" t="str">
        <f>B9</f>
        <v>Шиленко Саша</v>
      </c>
      <c r="E18" s="17" t="str">
        <f>B10</f>
        <v>Морозенко Сергей</v>
      </c>
      <c r="F18" s="17" t="str">
        <f>B11</f>
        <v>Шиленко Саша</v>
      </c>
      <c r="G18" s="17" t="str">
        <f>B12</f>
        <v>Морозенко Сергей</v>
      </c>
      <c r="H18" s="17" t="str">
        <f>B13</f>
        <v>Морозенко Сергей</v>
      </c>
      <c r="I18" s="17"/>
      <c r="J18" s="17"/>
    </row>
    <row r="19" spans="2:14" x14ac:dyDescent="0.3">
      <c r="B19" s="1">
        <v>1</v>
      </c>
      <c r="C19" s="34">
        <v>48.92</v>
      </c>
      <c r="D19" s="35">
        <v>42.57</v>
      </c>
      <c r="E19" s="35">
        <v>43.16</v>
      </c>
      <c r="F19" s="35">
        <v>42.65</v>
      </c>
      <c r="G19" s="35">
        <v>43.32</v>
      </c>
      <c r="H19" s="35">
        <v>42.62</v>
      </c>
      <c r="I19" s="113"/>
      <c r="J19" s="114"/>
      <c r="K19" s="111"/>
      <c r="M19" s="2"/>
      <c r="N19" s="2"/>
    </row>
    <row r="20" spans="2:14" x14ac:dyDescent="0.3">
      <c r="B20" s="1">
        <v>2</v>
      </c>
      <c r="C20" s="36">
        <v>43.22</v>
      </c>
      <c r="D20" s="37">
        <v>42.52</v>
      </c>
      <c r="E20" s="37">
        <v>42.93</v>
      </c>
      <c r="F20" s="37">
        <v>42.4</v>
      </c>
      <c r="G20" s="37">
        <v>43.38</v>
      </c>
      <c r="H20" s="37">
        <v>42.5</v>
      </c>
      <c r="I20" s="111"/>
      <c r="J20" s="115"/>
      <c r="K20" s="111"/>
      <c r="M20" s="3"/>
      <c r="N20" s="3"/>
    </row>
    <row r="21" spans="2:14" x14ac:dyDescent="0.3">
      <c r="B21" s="1">
        <v>3</v>
      </c>
      <c r="C21" s="36">
        <v>42.98</v>
      </c>
      <c r="D21" s="37">
        <v>42.41</v>
      </c>
      <c r="E21" s="37">
        <v>43.02</v>
      </c>
      <c r="F21" s="37">
        <v>42.21</v>
      </c>
      <c r="G21" s="37">
        <v>42.98</v>
      </c>
      <c r="H21" s="37">
        <v>42.39</v>
      </c>
      <c r="I21" s="111"/>
      <c r="J21" s="115"/>
      <c r="K21" s="111"/>
      <c r="M21" s="3"/>
      <c r="N21" s="3"/>
    </row>
    <row r="22" spans="2:14" x14ac:dyDescent="0.3">
      <c r="B22" s="1">
        <v>4</v>
      </c>
      <c r="C22" s="36">
        <v>42.97</v>
      </c>
      <c r="D22" s="37">
        <v>42.32</v>
      </c>
      <c r="E22" s="37">
        <v>43.56</v>
      </c>
      <c r="F22" s="37">
        <v>42.22</v>
      </c>
      <c r="G22" s="37">
        <v>43.16</v>
      </c>
      <c r="H22" s="37">
        <v>42.53</v>
      </c>
      <c r="I22" s="111"/>
      <c r="J22" s="115"/>
      <c r="K22" s="111"/>
      <c r="M22" s="3"/>
      <c r="N22" s="3"/>
    </row>
    <row r="23" spans="2:14" x14ac:dyDescent="0.3">
      <c r="B23" s="1">
        <v>5</v>
      </c>
      <c r="C23" s="36">
        <v>42.81</v>
      </c>
      <c r="D23" s="37">
        <v>42.2</v>
      </c>
      <c r="E23" s="37">
        <v>42.88</v>
      </c>
      <c r="F23" s="37">
        <v>42.55</v>
      </c>
      <c r="G23" s="37">
        <v>42.94</v>
      </c>
      <c r="H23" s="37">
        <v>42.43</v>
      </c>
      <c r="I23" s="111"/>
      <c r="J23" s="115"/>
      <c r="K23" s="111"/>
    </row>
    <row r="24" spans="2:14" x14ac:dyDescent="0.3">
      <c r="B24" s="1">
        <v>6</v>
      </c>
      <c r="C24" s="36">
        <v>42.84</v>
      </c>
      <c r="D24" s="37">
        <v>42.16</v>
      </c>
      <c r="E24" s="37">
        <v>42.98</v>
      </c>
      <c r="F24" s="37">
        <v>42.46</v>
      </c>
      <c r="G24" s="37">
        <v>42.64</v>
      </c>
      <c r="H24" s="37">
        <v>42.61</v>
      </c>
      <c r="I24" s="111"/>
      <c r="J24" s="115"/>
      <c r="K24" s="111"/>
    </row>
    <row r="25" spans="2:14" x14ac:dyDescent="0.3">
      <c r="B25" s="1">
        <v>7</v>
      </c>
      <c r="C25" s="36">
        <v>42.75</v>
      </c>
      <c r="D25" s="37">
        <v>42.16</v>
      </c>
      <c r="E25" s="37">
        <v>42.76</v>
      </c>
      <c r="F25" s="37">
        <v>42.35</v>
      </c>
      <c r="G25" s="37">
        <v>42.86</v>
      </c>
      <c r="H25" s="37">
        <v>42.54</v>
      </c>
      <c r="I25" s="111"/>
      <c r="J25" s="115"/>
      <c r="K25" s="111"/>
    </row>
    <row r="26" spans="2:14" x14ac:dyDescent="0.3">
      <c r="B26" s="1">
        <v>8</v>
      </c>
      <c r="C26" s="36">
        <v>43.53</v>
      </c>
      <c r="D26" s="37">
        <v>43.05</v>
      </c>
      <c r="E26" s="37">
        <v>42.83</v>
      </c>
      <c r="F26" s="37">
        <v>42.48</v>
      </c>
      <c r="G26" s="37">
        <v>43.39</v>
      </c>
      <c r="H26" s="37">
        <v>42.75</v>
      </c>
      <c r="I26" s="111"/>
      <c r="J26" s="115"/>
      <c r="K26" s="111"/>
    </row>
    <row r="27" spans="2:14" x14ac:dyDescent="0.3">
      <c r="B27" s="1">
        <v>9</v>
      </c>
      <c r="C27" s="41">
        <v>43.36</v>
      </c>
      <c r="D27" s="37">
        <v>42.78</v>
      </c>
      <c r="E27" s="37">
        <v>42.85</v>
      </c>
      <c r="F27" s="37">
        <v>42.32</v>
      </c>
      <c r="G27" s="37">
        <v>42.68</v>
      </c>
      <c r="H27" s="37">
        <v>42.88</v>
      </c>
      <c r="I27" s="111"/>
      <c r="J27" s="115"/>
      <c r="K27" s="111"/>
    </row>
    <row r="28" spans="2:14" x14ac:dyDescent="0.3">
      <c r="B28" s="1">
        <v>10</v>
      </c>
      <c r="C28" s="36">
        <v>42.45</v>
      </c>
      <c r="D28" s="37">
        <v>42.33</v>
      </c>
      <c r="E28" s="37">
        <v>43.03</v>
      </c>
      <c r="F28" s="37">
        <v>42.06</v>
      </c>
      <c r="G28" s="37">
        <v>43.01</v>
      </c>
      <c r="H28" s="37">
        <v>42.63</v>
      </c>
      <c r="I28" s="111"/>
      <c r="J28" s="115"/>
      <c r="K28" s="111"/>
    </row>
    <row r="29" spans="2:14" x14ac:dyDescent="0.3">
      <c r="B29" s="1">
        <v>11</v>
      </c>
      <c r="C29" s="36">
        <v>42.39</v>
      </c>
      <c r="D29" s="37">
        <v>42.3</v>
      </c>
      <c r="E29" s="37">
        <v>43.56</v>
      </c>
      <c r="F29" s="37">
        <v>42.16</v>
      </c>
      <c r="G29" s="37">
        <v>42.9</v>
      </c>
      <c r="H29" s="37">
        <v>42.38</v>
      </c>
      <c r="I29" s="111"/>
      <c r="J29" s="115"/>
      <c r="K29" s="111"/>
    </row>
    <row r="30" spans="2:14" x14ac:dyDescent="0.3">
      <c r="B30" s="1">
        <v>12</v>
      </c>
      <c r="C30" s="36">
        <v>42.61</v>
      </c>
      <c r="D30" s="37">
        <v>42.38</v>
      </c>
      <c r="E30" s="37">
        <v>43.29</v>
      </c>
      <c r="F30" s="37">
        <v>42.02</v>
      </c>
      <c r="G30" s="37">
        <v>42.51</v>
      </c>
      <c r="H30" s="37">
        <v>42.53</v>
      </c>
      <c r="I30" s="111"/>
      <c r="J30" s="115"/>
      <c r="K30" s="111"/>
    </row>
    <row r="31" spans="2:14" x14ac:dyDescent="0.3">
      <c r="B31" s="1">
        <v>13</v>
      </c>
      <c r="C31" s="36">
        <v>42.58</v>
      </c>
      <c r="D31" s="37">
        <v>42.1</v>
      </c>
      <c r="E31" s="37">
        <v>43.58</v>
      </c>
      <c r="F31" s="37">
        <v>42.21</v>
      </c>
      <c r="G31" s="37">
        <v>42.64</v>
      </c>
      <c r="H31" s="37">
        <v>42.69</v>
      </c>
      <c r="I31" s="111"/>
      <c r="J31" s="115"/>
      <c r="K31" s="112"/>
      <c r="L31" s="1"/>
    </row>
    <row r="32" spans="2:14" x14ac:dyDescent="0.3">
      <c r="B32" s="1">
        <v>14</v>
      </c>
      <c r="C32" s="39">
        <v>42.87</v>
      </c>
      <c r="D32" s="37">
        <v>42.4</v>
      </c>
      <c r="E32" s="37">
        <v>42.66</v>
      </c>
      <c r="F32" s="37">
        <v>42.22</v>
      </c>
      <c r="G32" s="37">
        <v>42.93</v>
      </c>
      <c r="H32" s="37">
        <v>42.6</v>
      </c>
      <c r="I32" s="111"/>
      <c r="J32" s="115"/>
      <c r="K32" s="112"/>
      <c r="L32" s="1"/>
    </row>
    <row r="33" spans="2:12" x14ac:dyDescent="0.3">
      <c r="B33" s="1">
        <v>15</v>
      </c>
      <c r="C33" s="36">
        <v>43.1</v>
      </c>
      <c r="D33" s="37">
        <v>42.63</v>
      </c>
      <c r="E33" s="37">
        <v>42.55</v>
      </c>
      <c r="F33" s="37">
        <v>42.08</v>
      </c>
      <c r="G33" s="37">
        <v>42.92</v>
      </c>
      <c r="H33" s="37">
        <v>43.59</v>
      </c>
      <c r="I33" s="111"/>
      <c r="J33" s="115"/>
      <c r="K33" s="112"/>
      <c r="L33" s="1"/>
    </row>
    <row r="34" spans="2:12" x14ac:dyDescent="0.3">
      <c r="B34" s="1">
        <v>16</v>
      </c>
      <c r="C34" s="36">
        <v>42.76</v>
      </c>
      <c r="D34" s="44">
        <v>42.46</v>
      </c>
      <c r="E34" s="37">
        <v>42.52</v>
      </c>
      <c r="F34" s="37">
        <v>42.04</v>
      </c>
      <c r="G34" s="37">
        <v>42.71</v>
      </c>
      <c r="H34" s="37">
        <v>42.48</v>
      </c>
      <c r="I34" s="111"/>
      <c r="J34" s="115"/>
      <c r="K34" s="112"/>
      <c r="L34" s="1"/>
    </row>
    <row r="35" spans="2:12" x14ac:dyDescent="0.3">
      <c r="B35" s="1">
        <v>17</v>
      </c>
      <c r="C35" s="36">
        <v>42.74</v>
      </c>
      <c r="D35" s="37">
        <v>42.29</v>
      </c>
      <c r="E35" s="37">
        <v>42.7</v>
      </c>
      <c r="F35" s="37">
        <v>42.21</v>
      </c>
      <c r="G35" s="37">
        <v>42.67</v>
      </c>
      <c r="H35" s="37">
        <v>42.46</v>
      </c>
      <c r="I35" s="111"/>
      <c r="J35" s="115"/>
      <c r="K35" s="112"/>
      <c r="L35" s="1"/>
    </row>
    <row r="36" spans="2:12" x14ac:dyDescent="0.3">
      <c r="B36" s="1">
        <v>18</v>
      </c>
      <c r="C36" s="36">
        <v>42.72</v>
      </c>
      <c r="D36" s="37">
        <v>42.48</v>
      </c>
      <c r="E36" s="37">
        <v>43.64</v>
      </c>
      <c r="F36" s="37">
        <v>42.15</v>
      </c>
      <c r="G36" s="37">
        <v>43.33</v>
      </c>
      <c r="H36" s="37">
        <v>42.58</v>
      </c>
      <c r="I36" s="111"/>
      <c r="J36" s="115"/>
      <c r="K36" s="112"/>
      <c r="L36" s="1"/>
    </row>
    <row r="37" spans="2:12" x14ac:dyDescent="0.3">
      <c r="B37" s="1">
        <v>19</v>
      </c>
      <c r="C37" s="36">
        <v>42.59</v>
      </c>
      <c r="D37" s="37">
        <v>42.08</v>
      </c>
      <c r="E37" s="37">
        <v>42.96</v>
      </c>
      <c r="F37" s="37">
        <v>42.13</v>
      </c>
      <c r="G37" s="37">
        <v>42.75</v>
      </c>
      <c r="H37" s="37">
        <v>43.37</v>
      </c>
      <c r="I37" s="111"/>
      <c r="J37" s="115"/>
      <c r="K37" s="112"/>
      <c r="L37" s="1"/>
    </row>
    <row r="38" spans="2:12" x14ac:dyDescent="0.3">
      <c r="B38" s="1">
        <v>20</v>
      </c>
      <c r="C38" s="36">
        <v>42.77</v>
      </c>
      <c r="D38" s="37">
        <v>42.06</v>
      </c>
      <c r="E38" s="37">
        <v>42.57</v>
      </c>
      <c r="F38" s="37">
        <v>42.09</v>
      </c>
      <c r="G38" s="37">
        <v>42.81</v>
      </c>
      <c r="H38" s="37">
        <v>42.63</v>
      </c>
      <c r="I38" s="111"/>
      <c r="J38" s="115"/>
      <c r="K38" s="112"/>
      <c r="L38" s="1"/>
    </row>
    <row r="39" spans="2:12" x14ac:dyDescent="0.3">
      <c r="B39" s="1">
        <v>21</v>
      </c>
      <c r="C39" s="36">
        <v>42.96</v>
      </c>
      <c r="D39" s="37">
        <v>42.24</v>
      </c>
      <c r="E39" s="37">
        <v>42.76</v>
      </c>
      <c r="F39" s="37">
        <v>42.26</v>
      </c>
      <c r="G39" s="37">
        <v>43.42</v>
      </c>
      <c r="H39" s="37">
        <v>42.78</v>
      </c>
      <c r="I39" s="111"/>
      <c r="J39" s="115"/>
      <c r="K39" s="112"/>
      <c r="L39" s="1"/>
    </row>
    <row r="40" spans="2:12" x14ac:dyDescent="0.3">
      <c r="B40" s="1">
        <v>22</v>
      </c>
      <c r="C40" s="36">
        <v>42.6</v>
      </c>
      <c r="D40" s="37">
        <v>42.42</v>
      </c>
      <c r="E40" s="37">
        <v>42.45</v>
      </c>
      <c r="F40" s="37">
        <v>41.98</v>
      </c>
      <c r="G40" s="37">
        <v>43.28</v>
      </c>
      <c r="H40" s="37">
        <v>42.63</v>
      </c>
      <c r="I40" s="111"/>
      <c r="J40" s="115"/>
      <c r="K40" s="112"/>
      <c r="L40" s="1"/>
    </row>
    <row r="41" spans="2:12" x14ac:dyDescent="0.3">
      <c r="B41" s="1">
        <v>23</v>
      </c>
      <c r="C41" s="36">
        <v>42.76</v>
      </c>
      <c r="D41" s="37">
        <v>42.75</v>
      </c>
      <c r="E41" s="37">
        <v>42.57</v>
      </c>
      <c r="F41" s="37">
        <v>42.24</v>
      </c>
      <c r="G41" s="37">
        <v>42.83</v>
      </c>
      <c r="H41" s="37">
        <v>42.73</v>
      </c>
      <c r="I41" s="111"/>
      <c r="J41" s="115"/>
      <c r="K41" s="112"/>
      <c r="L41" s="1"/>
    </row>
    <row r="42" spans="2:12" x14ac:dyDescent="0.3">
      <c r="B42" s="1">
        <v>24</v>
      </c>
      <c r="C42" s="36">
        <v>42.65</v>
      </c>
      <c r="D42" s="37">
        <v>42.22</v>
      </c>
      <c r="E42" s="37">
        <v>42.74</v>
      </c>
      <c r="F42" s="37">
        <v>42.14</v>
      </c>
      <c r="G42" s="37">
        <v>42.8</v>
      </c>
      <c r="H42" s="37">
        <v>42.67</v>
      </c>
      <c r="I42" s="111"/>
      <c r="J42" s="115"/>
      <c r="K42" s="112"/>
      <c r="L42" s="1"/>
    </row>
    <row r="43" spans="2:12" x14ac:dyDescent="0.3">
      <c r="B43" s="1">
        <v>25</v>
      </c>
      <c r="C43" s="36">
        <v>42.68</v>
      </c>
      <c r="D43" s="37">
        <v>42.52</v>
      </c>
      <c r="E43" s="37">
        <v>42.79</v>
      </c>
      <c r="F43" s="37">
        <v>42.2</v>
      </c>
      <c r="G43" s="37"/>
      <c r="H43" s="37">
        <v>42.72</v>
      </c>
      <c r="I43" s="111"/>
      <c r="J43" s="115"/>
      <c r="K43" s="112"/>
      <c r="L43" s="1"/>
    </row>
    <row r="44" spans="2:12" x14ac:dyDescent="0.3">
      <c r="B44" s="1">
        <v>26</v>
      </c>
      <c r="C44" s="36">
        <v>42.81</v>
      </c>
      <c r="D44" s="37">
        <v>42.13</v>
      </c>
      <c r="E44" s="37">
        <v>42.75</v>
      </c>
      <c r="F44" s="37">
        <v>42.1</v>
      </c>
      <c r="G44" s="37"/>
      <c r="H44" s="37">
        <v>43.53</v>
      </c>
      <c r="I44" s="111"/>
      <c r="J44" s="115"/>
      <c r="K44" s="112"/>
      <c r="L44" s="1"/>
    </row>
    <row r="45" spans="2:12" x14ac:dyDescent="0.3">
      <c r="B45" s="1">
        <v>27</v>
      </c>
      <c r="C45" s="36">
        <v>42.71</v>
      </c>
      <c r="D45" s="37">
        <v>42.28</v>
      </c>
      <c r="E45" s="37">
        <v>42.74</v>
      </c>
      <c r="F45" s="37">
        <v>42.38</v>
      </c>
      <c r="G45" s="37"/>
      <c r="H45" s="37">
        <v>42.64</v>
      </c>
      <c r="I45" s="111"/>
      <c r="J45" s="115"/>
      <c r="K45" s="112"/>
      <c r="L45" s="1"/>
    </row>
    <row r="46" spans="2:12" x14ac:dyDescent="0.3">
      <c r="B46" s="1">
        <v>28</v>
      </c>
      <c r="C46" s="36">
        <v>42.63</v>
      </c>
      <c r="D46" s="37">
        <v>42.46</v>
      </c>
      <c r="E46" s="37">
        <v>42.62</v>
      </c>
      <c r="F46" s="37">
        <v>42.28</v>
      </c>
      <c r="G46" s="37"/>
      <c r="H46" s="37">
        <v>43.01</v>
      </c>
      <c r="I46" s="111"/>
      <c r="J46" s="115"/>
      <c r="K46" s="112"/>
      <c r="L46" s="1"/>
    </row>
    <row r="47" spans="2:12" x14ac:dyDescent="0.3">
      <c r="B47" s="1">
        <v>29</v>
      </c>
      <c r="C47" s="36">
        <v>42.86</v>
      </c>
      <c r="D47" s="37">
        <v>42.05</v>
      </c>
      <c r="E47" s="37">
        <v>42.76</v>
      </c>
      <c r="F47" s="37">
        <v>42.12</v>
      </c>
      <c r="G47" s="37"/>
      <c r="H47" s="37">
        <v>42.69</v>
      </c>
      <c r="I47" s="111"/>
      <c r="J47" s="115"/>
      <c r="K47" s="112"/>
      <c r="L47" s="1"/>
    </row>
    <row r="48" spans="2:12" x14ac:dyDescent="0.3">
      <c r="B48" s="1">
        <v>30</v>
      </c>
      <c r="C48" s="36">
        <v>42.71</v>
      </c>
      <c r="D48" s="37">
        <v>42.08</v>
      </c>
      <c r="E48" s="37"/>
      <c r="F48" s="37">
        <v>42.27</v>
      </c>
      <c r="G48" s="37"/>
      <c r="H48" s="37">
        <v>42.66</v>
      </c>
      <c r="I48" s="111"/>
      <c r="J48" s="115"/>
      <c r="K48" s="112"/>
      <c r="L48" s="1"/>
    </row>
    <row r="49" spans="2:12" x14ac:dyDescent="0.3">
      <c r="B49" s="1">
        <v>31</v>
      </c>
      <c r="C49" s="36">
        <v>42.65</v>
      </c>
      <c r="D49" s="37">
        <v>42.16</v>
      </c>
      <c r="E49" s="37"/>
      <c r="F49" s="37">
        <v>42.14</v>
      </c>
      <c r="G49" s="37"/>
      <c r="H49" s="37">
        <v>42.51</v>
      </c>
      <c r="I49" s="111"/>
      <c r="J49" s="115"/>
      <c r="K49" s="112"/>
      <c r="L49" s="1"/>
    </row>
    <row r="50" spans="2:12" x14ac:dyDescent="0.3">
      <c r="B50" s="1">
        <v>32</v>
      </c>
      <c r="C50" s="36">
        <v>42.95</v>
      </c>
      <c r="D50" s="37">
        <v>42.31</v>
      </c>
      <c r="E50" s="37"/>
      <c r="F50" s="37">
        <v>43.06</v>
      </c>
      <c r="G50" s="37"/>
      <c r="H50" s="37">
        <v>42.6</v>
      </c>
      <c r="I50" s="111"/>
      <c r="J50" s="115"/>
      <c r="K50" s="112"/>
      <c r="L50" s="1"/>
    </row>
    <row r="51" spans="2:12" x14ac:dyDescent="0.3">
      <c r="B51" s="1">
        <v>33</v>
      </c>
      <c r="C51" s="36">
        <v>42.82</v>
      </c>
      <c r="D51" s="37">
        <v>42.36</v>
      </c>
      <c r="E51" s="37"/>
      <c r="F51" s="37">
        <v>42.17</v>
      </c>
      <c r="G51" s="37"/>
      <c r="H51" s="37">
        <v>42.67</v>
      </c>
      <c r="I51" s="111"/>
      <c r="J51" s="115"/>
      <c r="K51" s="112"/>
      <c r="L51" s="1"/>
    </row>
    <row r="52" spans="2:12" x14ac:dyDescent="0.3">
      <c r="B52" s="1">
        <v>34</v>
      </c>
      <c r="C52" s="36">
        <v>42.69</v>
      </c>
      <c r="D52" s="37">
        <v>42.74</v>
      </c>
      <c r="E52" s="37"/>
      <c r="F52" s="37">
        <v>42.25</v>
      </c>
      <c r="G52" s="37"/>
      <c r="H52" s="37">
        <v>42.42</v>
      </c>
      <c r="I52" s="111"/>
      <c r="J52" s="115"/>
      <c r="K52" s="112"/>
      <c r="L52" s="1"/>
    </row>
    <row r="53" spans="2:12" x14ac:dyDescent="0.3">
      <c r="B53" s="1">
        <v>35</v>
      </c>
      <c r="C53" s="36">
        <v>43.68</v>
      </c>
      <c r="D53" s="37">
        <v>42.16</v>
      </c>
      <c r="E53" s="37"/>
      <c r="F53" s="37">
        <v>42.19</v>
      </c>
      <c r="G53" s="37"/>
      <c r="H53" s="37">
        <v>44.78</v>
      </c>
      <c r="I53" s="111"/>
      <c r="J53" s="115"/>
      <c r="K53" s="112"/>
      <c r="L53" s="1"/>
    </row>
    <row r="54" spans="2:12" x14ac:dyDescent="0.3">
      <c r="B54" s="1">
        <v>36</v>
      </c>
      <c r="C54" s="36"/>
      <c r="D54" s="37">
        <v>42.34</v>
      </c>
      <c r="E54" s="37"/>
      <c r="F54" s="37">
        <v>42.85</v>
      </c>
      <c r="G54" s="37"/>
      <c r="H54" s="37">
        <v>43.25</v>
      </c>
      <c r="I54" s="111"/>
      <c r="J54" s="115"/>
      <c r="K54" s="112"/>
      <c r="L54" s="1"/>
    </row>
    <row r="55" spans="2:12" x14ac:dyDescent="0.3">
      <c r="B55" s="1">
        <v>37</v>
      </c>
      <c r="C55" s="36"/>
      <c r="D55" s="37">
        <v>42.4</v>
      </c>
      <c r="E55" s="37"/>
      <c r="F55" s="37">
        <v>42.49</v>
      </c>
      <c r="G55" s="37"/>
      <c r="H55" s="37">
        <v>42.59</v>
      </c>
      <c r="I55" s="111"/>
      <c r="J55" s="115"/>
      <c r="K55" s="112"/>
      <c r="L55" s="1"/>
    </row>
    <row r="56" spans="2:12" x14ac:dyDescent="0.3">
      <c r="B56" s="1">
        <v>38</v>
      </c>
      <c r="C56" s="36"/>
      <c r="D56" s="37">
        <v>42.01</v>
      </c>
      <c r="E56" s="37"/>
      <c r="F56" s="37">
        <v>42.32</v>
      </c>
      <c r="G56" s="37"/>
      <c r="H56" s="37">
        <v>42.52</v>
      </c>
      <c r="I56" s="111"/>
      <c r="J56" s="115"/>
      <c r="K56" s="112"/>
      <c r="L56" s="1"/>
    </row>
    <row r="57" spans="2:12" x14ac:dyDescent="0.3">
      <c r="B57" s="1">
        <v>39</v>
      </c>
      <c r="C57" s="36"/>
      <c r="D57" s="37">
        <v>42.07</v>
      </c>
      <c r="E57" s="37"/>
      <c r="F57" s="37">
        <v>42.57</v>
      </c>
      <c r="G57" s="37"/>
      <c r="H57" s="37">
        <v>42.84</v>
      </c>
      <c r="I57" s="111"/>
      <c r="J57" s="115"/>
      <c r="K57" s="112"/>
      <c r="L57" s="1"/>
    </row>
    <row r="58" spans="2:12" x14ac:dyDescent="0.3">
      <c r="B58" s="1">
        <v>40</v>
      </c>
      <c r="C58" s="36"/>
      <c r="D58" s="37">
        <v>42.1</v>
      </c>
      <c r="E58" s="37"/>
      <c r="F58" s="37">
        <v>42.53</v>
      </c>
      <c r="G58" s="37"/>
      <c r="H58" s="37"/>
      <c r="I58" s="111"/>
      <c r="J58" s="115"/>
      <c r="K58" s="112"/>
      <c r="L58" s="1"/>
    </row>
    <row r="59" spans="2:12" x14ac:dyDescent="0.3">
      <c r="B59" s="1">
        <v>41</v>
      </c>
      <c r="C59" s="36"/>
      <c r="D59" s="37">
        <v>41.86</v>
      </c>
      <c r="E59" s="37"/>
      <c r="F59" s="37">
        <v>42.37</v>
      </c>
      <c r="G59" s="37"/>
      <c r="H59" s="37"/>
      <c r="I59" s="111"/>
      <c r="J59" s="115"/>
      <c r="K59" s="112"/>
      <c r="L59" s="1"/>
    </row>
    <row r="60" spans="2:12" x14ac:dyDescent="0.3">
      <c r="B60" s="1">
        <v>42</v>
      </c>
      <c r="C60" s="36"/>
      <c r="D60" s="37">
        <v>42</v>
      </c>
      <c r="E60" s="37"/>
      <c r="F60" s="37">
        <v>42.32</v>
      </c>
      <c r="G60" s="37"/>
      <c r="H60" s="37"/>
      <c r="I60" s="111"/>
      <c r="J60" s="115"/>
      <c r="K60" s="112"/>
      <c r="L60" s="1"/>
    </row>
    <row r="61" spans="2:12" x14ac:dyDescent="0.3">
      <c r="B61" s="1">
        <v>43</v>
      </c>
      <c r="C61" s="36"/>
      <c r="D61" s="37">
        <v>41.92</v>
      </c>
      <c r="E61" s="37"/>
      <c r="F61" s="37">
        <v>42.17</v>
      </c>
      <c r="G61" s="37"/>
      <c r="H61" s="37"/>
      <c r="I61" s="111"/>
      <c r="J61" s="115"/>
      <c r="K61" s="112"/>
      <c r="L61" s="1"/>
    </row>
    <row r="62" spans="2:12" x14ac:dyDescent="0.3">
      <c r="B62" s="1">
        <v>44</v>
      </c>
      <c r="C62" s="36"/>
      <c r="D62" s="37">
        <v>41.93</v>
      </c>
      <c r="E62" s="37"/>
      <c r="F62" s="37">
        <v>42.27</v>
      </c>
      <c r="G62" s="37"/>
      <c r="H62" s="37"/>
      <c r="I62" s="111"/>
      <c r="J62" s="115"/>
      <c r="K62" s="112"/>
      <c r="L62" s="1"/>
    </row>
    <row r="63" spans="2:12" x14ac:dyDescent="0.3">
      <c r="B63" s="1">
        <v>45</v>
      </c>
      <c r="C63" s="36"/>
      <c r="D63" s="37">
        <v>42.15</v>
      </c>
      <c r="E63" s="37"/>
      <c r="F63" s="37">
        <v>42.56</v>
      </c>
      <c r="G63" s="37"/>
      <c r="H63" s="37"/>
      <c r="I63" s="111"/>
      <c r="J63" s="115"/>
      <c r="K63" s="112"/>
      <c r="L63" s="1"/>
    </row>
    <row r="64" spans="2:12" x14ac:dyDescent="0.3">
      <c r="B64" s="1">
        <v>46</v>
      </c>
      <c r="C64" s="36"/>
      <c r="D64" s="37">
        <v>42.01</v>
      </c>
      <c r="E64" s="37"/>
      <c r="F64" s="37">
        <v>42.46</v>
      </c>
      <c r="G64" s="37"/>
      <c r="H64" s="37"/>
      <c r="I64" s="111"/>
      <c r="J64" s="115"/>
      <c r="K64" s="112"/>
      <c r="L64" s="1"/>
    </row>
    <row r="65" spans="1:16" x14ac:dyDescent="0.3">
      <c r="B65" s="1">
        <v>47</v>
      </c>
      <c r="C65" s="36"/>
      <c r="D65" s="37">
        <v>42.09</v>
      </c>
      <c r="E65" s="37"/>
      <c r="F65" s="37">
        <v>42.11</v>
      </c>
      <c r="G65" s="37"/>
      <c r="H65" s="37"/>
      <c r="I65" s="111"/>
      <c r="J65" s="115"/>
      <c r="K65" s="112"/>
      <c r="L65" s="1"/>
    </row>
    <row r="66" spans="1:16" x14ac:dyDescent="0.3">
      <c r="B66" s="1">
        <v>48</v>
      </c>
      <c r="C66" s="36"/>
      <c r="D66" s="37">
        <v>42.32</v>
      </c>
      <c r="E66" s="37"/>
      <c r="F66" s="37">
        <v>42.21</v>
      </c>
      <c r="G66" s="37"/>
      <c r="H66" s="37"/>
      <c r="I66" s="111"/>
      <c r="J66" s="115"/>
      <c r="K66" s="112"/>
      <c r="L66" s="1"/>
    </row>
    <row r="67" spans="1:16" x14ac:dyDescent="0.3">
      <c r="B67" s="1">
        <v>49</v>
      </c>
      <c r="C67" s="36"/>
      <c r="D67" s="37">
        <v>42.06</v>
      </c>
      <c r="E67" s="37"/>
      <c r="F67" s="37">
        <v>42.34</v>
      </c>
      <c r="G67" s="37"/>
      <c r="H67" s="37"/>
      <c r="I67" s="111"/>
      <c r="J67" s="115"/>
      <c r="K67" s="112"/>
      <c r="L67" s="1"/>
    </row>
    <row r="68" spans="1:16" x14ac:dyDescent="0.3">
      <c r="B68" s="1">
        <v>50</v>
      </c>
      <c r="C68" s="36"/>
      <c r="D68" s="37">
        <v>42.27</v>
      </c>
      <c r="E68" s="37"/>
      <c r="F68" s="37">
        <v>42.22</v>
      </c>
      <c r="G68" s="37"/>
      <c r="H68" s="37"/>
      <c r="I68" s="111"/>
      <c r="J68" s="115"/>
      <c r="K68" s="112"/>
      <c r="L68" s="1"/>
    </row>
    <row r="69" spans="1:16" x14ac:dyDescent="0.3">
      <c r="B69" s="1">
        <v>51</v>
      </c>
      <c r="C69" s="36"/>
      <c r="D69" s="37">
        <v>42.06</v>
      </c>
      <c r="E69" s="37"/>
      <c r="F69" s="37">
        <v>42.88</v>
      </c>
      <c r="G69" s="37"/>
      <c r="H69" s="37"/>
      <c r="I69" s="111"/>
      <c r="J69" s="115"/>
      <c r="K69" s="112"/>
      <c r="L69" s="1"/>
    </row>
    <row r="70" spans="1:16" x14ac:dyDescent="0.3">
      <c r="B70" s="1">
        <v>52</v>
      </c>
      <c r="C70" s="36"/>
      <c r="D70" s="37">
        <v>42.37</v>
      </c>
      <c r="E70" s="37"/>
      <c r="F70" s="37">
        <v>42.4</v>
      </c>
      <c r="G70" s="37"/>
      <c r="H70" s="37"/>
      <c r="I70" s="111"/>
      <c r="J70" s="115"/>
      <c r="K70" s="112"/>
      <c r="L70" s="1"/>
    </row>
    <row r="71" spans="1:16" x14ac:dyDescent="0.3">
      <c r="B71" s="1">
        <v>53</v>
      </c>
      <c r="C71" s="36"/>
      <c r="D71" s="37"/>
      <c r="E71" s="37"/>
      <c r="F71" s="37">
        <v>42.15</v>
      </c>
      <c r="G71" s="37"/>
      <c r="H71" s="37"/>
      <c r="I71" s="111"/>
      <c r="J71" s="115"/>
      <c r="K71" s="112"/>
      <c r="L71" s="1"/>
    </row>
    <row r="72" spans="1:16" x14ac:dyDescent="0.3">
      <c r="B72" s="1">
        <v>54</v>
      </c>
      <c r="C72" s="36"/>
      <c r="D72" s="37"/>
      <c r="E72" s="37"/>
      <c r="F72" s="37">
        <v>42.25</v>
      </c>
      <c r="G72" s="37"/>
      <c r="H72" s="37"/>
      <c r="I72" s="111"/>
      <c r="J72" s="115"/>
      <c r="K72" s="112"/>
      <c r="L72" s="1"/>
    </row>
    <row r="73" spans="1:16" x14ac:dyDescent="0.3">
      <c r="B73" s="1">
        <v>55</v>
      </c>
      <c r="C73" s="36"/>
      <c r="D73" s="37"/>
      <c r="E73" s="37"/>
      <c r="F73" s="37">
        <v>42.15</v>
      </c>
      <c r="G73" s="37"/>
      <c r="H73" s="37"/>
      <c r="I73" s="111"/>
      <c r="J73" s="115"/>
      <c r="K73" s="112"/>
      <c r="L73" s="1"/>
    </row>
    <row r="74" spans="1:16" x14ac:dyDescent="0.3">
      <c r="B74" s="1">
        <v>56</v>
      </c>
      <c r="C74" s="36"/>
      <c r="D74" s="37"/>
      <c r="E74" s="37"/>
      <c r="F74" s="37">
        <v>42.21</v>
      </c>
      <c r="G74" s="37"/>
      <c r="H74" s="37"/>
      <c r="I74" s="111"/>
      <c r="J74" s="115"/>
      <c r="K74" s="112"/>
      <c r="L74" s="1"/>
    </row>
    <row r="75" spans="1:16" x14ac:dyDescent="0.3">
      <c r="B75" s="1">
        <v>57</v>
      </c>
      <c r="C75" s="55"/>
      <c r="D75" s="37"/>
      <c r="E75" s="37"/>
      <c r="F75" s="37">
        <v>42.17</v>
      </c>
      <c r="G75" s="37"/>
      <c r="H75" s="37"/>
      <c r="I75" s="112"/>
      <c r="J75" s="116"/>
      <c r="K75" s="112"/>
      <c r="L75" s="1"/>
    </row>
    <row r="76" spans="1:16" x14ac:dyDescent="0.3">
      <c r="B76" s="1">
        <v>58</v>
      </c>
      <c r="C76" s="117"/>
      <c r="D76" s="111"/>
      <c r="E76" s="111"/>
      <c r="F76" s="111">
        <v>42.38</v>
      </c>
      <c r="G76" s="111"/>
      <c r="H76" s="111"/>
      <c r="I76" s="112"/>
      <c r="J76" s="116"/>
      <c r="K76" s="112"/>
      <c r="L76" s="1"/>
    </row>
    <row r="77" spans="1:16" x14ac:dyDescent="0.3">
      <c r="B77" s="1">
        <v>59</v>
      </c>
      <c r="C77" s="117"/>
      <c r="D77" s="111"/>
      <c r="E77" s="111"/>
      <c r="F77" s="111"/>
      <c r="G77" s="111"/>
      <c r="H77" s="111"/>
      <c r="I77" s="111"/>
      <c r="J77" s="115"/>
      <c r="K77" s="111"/>
    </row>
    <row r="78" spans="1:16" x14ac:dyDescent="0.3">
      <c r="B78" s="1">
        <v>60</v>
      </c>
      <c r="C78" s="117"/>
      <c r="D78" s="111"/>
      <c r="E78" s="111"/>
      <c r="F78" s="111"/>
      <c r="G78" s="111"/>
      <c r="H78" s="111"/>
      <c r="I78" s="111"/>
      <c r="J78" s="115"/>
      <c r="K78" s="111"/>
    </row>
    <row r="79" spans="1:16" s="2" customFormat="1" x14ac:dyDescent="0.3">
      <c r="A79" s="1"/>
      <c r="B79" s="1">
        <v>61</v>
      </c>
      <c r="C79" s="117"/>
      <c r="D79" s="111"/>
      <c r="E79" s="111"/>
      <c r="F79" s="111"/>
      <c r="G79" s="111"/>
      <c r="H79" s="111"/>
      <c r="I79" s="111"/>
      <c r="J79" s="115"/>
      <c r="K79" s="111"/>
      <c r="M79" s="1"/>
      <c r="N79" s="1"/>
      <c r="O79" s="1"/>
      <c r="P79" s="1"/>
    </row>
    <row r="80" spans="1:16" s="2" customFormat="1" x14ac:dyDescent="0.3">
      <c r="A80" s="1"/>
      <c r="B80" s="1">
        <v>62</v>
      </c>
      <c r="C80" s="117"/>
      <c r="D80" s="111"/>
      <c r="E80" s="111"/>
      <c r="F80" s="111"/>
      <c r="G80" s="111"/>
      <c r="H80" s="111"/>
      <c r="I80" s="111"/>
      <c r="J80" s="115"/>
      <c r="K80" s="111"/>
      <c r="M80" s="1"/>
      <c r="N80" s="1"/>
      <c r="O80" s="1"/>
      <c r="P80" s="1"/>
    </row>
    <row r="81" spans="1:16" s="2" customFormat="1" ht="15" thickBot="1" x14ac:dyDescent="0.35">
      <c r="A81" s="1"/>
      <c r="B81" s="1">
        <v>63</v>
      </c>
      <c r="C81" s="118"/>
      <c r="D81" s="119"/>
      <c r="E81" s="119"/>
      <c r="F81" s="119"/>
      <c r="G81" s="119"/>
      <c r="H81" s="119"/>
      <c r="I81" s="119"/>
      <c r="J81" s="120"/>
      <c r="K81" s="111"/>
      <c r="M81" s="1"/>
      <c r="N81" s="1"/>
      <c r="O81" s="1"/>
      <c r="P81" s="1"/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P81"/>
  <sheetViews>
    <sheetView topLeftCell="A4" zoomScale="90" zoomScaleNormal="90" workbookViewId="0">
      <selection activeCell="H13" sqref="H13"/>
    </sheetView>
  </sheetViews>
  <sheetFormatPr defaultColWidth="8.88671875" defaultRowHeight="14.4" x14ac:dyDescent="0.3"/>
  <cols>
    <col min="1" max="1" width="8.6640625" style="1" customWidth="1"/>
    <col min="2" max="2" width="22.6640625" style="1" customWidth="1"/>
    <col min="3" max="3" width="9.44140625" style="1" customWidth="1"/>
    <col min="4" max="6" width="9.44140625" style="2" customWidth="1"/>
    <col min="7" max="7" width="11.33203125" style="2" customWidth="1"/>
    <col min="8" max="8" width="12.88671875" style="2" customWidth="1"/>
    <col min="9" max="9" width="13" style="2" customWidth="1"/>
    <col min="10" max="10" width="12.6640625" style="2" customWidth="1"/>
    <col min="11" max="11" width="12" style="2" customWidth="1"/>
    <col min="12" max="12" width="15.88671875" style="2" customWidth="1"/>
    <col min="13" max="13" width="11.44140625" style="1" customWidth="1"/>
    <col min="14" max="14" width="10.5546875" style="1" customWidth="1"/>
    <col min="15" max="16384" width="8.88671875" style="1"/>
  </cols>
  <sheetData>
    <row r="2" spans="1:16" ht="18" x14ac:dyDescent="0.35">
      <c r="A2" s="353" t="s">
        <v>136</v>
      </c>
      <c r="B2" s="353"/>
      <c r="C2" s="353"/>
      <c r="D2" s="353"/>
      <c r="E2" s="353"/>
      <c r="F2" s="353"/>
      <c r="G2" s="353"/>
      <c r="H2" s="353"/>
      <c r="I2" s="353"/>
      <c r="J2" s="353"/>
      <c r="K2" s="353"/>
      <c r="L2" s="353"/>
    </row>
    <row r="3" spans="1:16" ht="7.5" customHeight="1" thickBot="1" x14ac:dyDescent="0.35"/>
    <row r="4" spans="1:16" ht="18" thickBot="1" x14ac:dyDescent="0.4">
      <c r="A4" s="354" t="s">
        <v>111</v>
      </c>
      <c r="B4" s="355"/>
      <c r="C4" s="355"/>
      <c r="D4" s="355"/>
      <c r="E4" s="355"/>
      <c r="F4" s="355"/>
      <c r="G4" s="355"/>
      <c r="H4" s="355"/>
      <c r="I4" s="355"/>
      <c r="J4" s="355"/>
      <c r="K4" s="355"/>
      <c r="L4" s="355"/>
      <c r="M4" s="355"/>
      <c r="N4" s="356"/>
    </row>
    <row r="5" spans="1:16" ht="7.5" customHeight="1" thickBot="1" x14ac:dyDescent="0.35"/>
    <row r="6" spans="1:16" s="2" customFormat="1" ht="20.25" customHeight="1" x14ac:dyDescent="0.3">
      <c r="A6" s="357" t="s">
        <v>23</v>
      </c>
      <c r="B6" s="359" t="s">
        <v>13</v>
      </c>
      <c r="C6" s="361" t="s">
        <v>18</v>
      </c>
      <c r="D6" s="363" t="s">
        <v>24</v>
      </c>
      <c r="E6" s="365" t="s">
        <v>25</v>
      </c>
      <c r="F6" s="367" t="s">
        <v>26</v>
      </c>
      <c r="G6" s="368"/>
      <c r="H6" s="368"/>
      <c r="I6" s="369"/>
      <c r="J6" s="370" t="s">
        <v>27</v>
      </c>
      <c r="K6" s="372" t="s">
        <v>28</v>
      </c>
      <c r="L6" s="373"/>
      <c r="M6" s="77"/>
      <c r="N6" s="78"/>
    </row>
    <row r="7" spans="1:16" s="2" customFormat="1" ht="27.75" customHeight="1" thickBot="1" x14ac:dyDescent="0.35">
      <c r="A7" s="358"/>
      <c r="B7" s="360"/>
      <c r="C7" s="362"/>
      <c r="D7" s="364"/>
      <c r="E7" s="366"/>
      <c r="F7" s="91" t="s">
        <v>29</v>
      </c>
      <c r="G7" s="79" t="s">
        <v>30</v>
      </c>
      <c r="H7" s="79" t="s">
        <v>31</v>
      </c>
      <c r="I7" s="92" t="s">
        <v>32</v>
      </c>
      <c r="J7" s="371"/>
      <c r="K7" s="102" t="s">
        <v>33</v>
      </c>
      <c r="L7" s="103" t="s">
        <v>34</v>
      </c>
      <c r="M7" s="101" t="s">
        <v>35</v>
      </c>
      <c r="N7" s="80" t="s">
        <v>36</v>
      </c>
    </row>
    <row r="8" spans="1:16" s="3" customFormat="1" ht="30" customHeight="1" x14ac:dyDescent="0.3">
      <c r="A8" s="81">
        <v>1</v>
      </c>
      <c r="B8" s="127" t="s">
        <v>165</v>
      </c>
      <c r="C8" s="84" t="s">
        <v>158</v>
      </c>
      <c r="D8" s="121">
        <f>COUNTA(C19:C83)</f>
        <v>39</v>
      </c>
      <c r="E8" s="89">
        <f>COUNTA(C19:C83)</f>
        <v>39</v>
      </c>
      <c r="F8" s="130">
        <f>MIN(C19:C82)</f>
        <v>42.15</v>
      </c>
      <c r="G8" s="124">
        <f>AVERAGE(C19:C85)</f>
        <v>42.794871794871796</v>
      </c>
      <c r="H8" s="70">
        <v>1</v>
      </c>
      <c r="I8" s="93">
        <f t="shared" ref="I8:I13" si="0">G8-F8</f>
        <v>0.64487179487179702</v>
      </c>
      <c r="J8" s="98">
        <v>1.9391006944444445E-2</v>
      </c>
      <c r="K8" s="104">
        <f>J8</f>
        <v>1.9391006944444445E-2</v>
      </c>
      <c r="L8" s="105">
        <f>K8</f>
        <v>1.9391006944444445E-2</v>
      </c>
      <c r="M8" s="380" t="s">
        <v>217</v>
      </c>
      <c r="N8" s="71"/>
      <c r="O8" s="69"/>
      <c r="P8" s="19"/>
    </row>
    <row r="9" spans="1:16" s="3" customFormat="1" ht="30" customHeight="1" x14ac:dyDescent="0.3">
      <c r="A9" s="82">
        <v>2</v>
      </c>
      <c r="B9" s="88" t="s">
        <v>113</v>
      </c>
      <c r="C9" s="85" t="s">
        <v>148</v>
      </c>
      <c r="D9" s="20">
        <f>COUNTA(D19:D83)+D8+1</f>
        <v>70</v>
      </c>
      <c r="E9" s="90">
        <f>COUNTA(D19:D83)+1</f>
        <v>31</v>
      </c>
      <c r="F9" s="131">
        <f>MIN(D19:D82)</f>
        <v>42.64</v>
      </c>
      <c r="G9" s="54">
        <f>AVERAGE(D19:D84)</f>
        <v>43.209333333333333</v>
      </c>
      <c r="H9" s="18">
        <v>1</v>
      </c>
      <c r="I9" s="94">
        <f t="shared" si="0"/>
        <v>0.5693333333333328</v>
      </c>
      <c r="J9" s="99">
        <v>3.5995543981481484E-2</v>
      </c>
      <c r="K9" s="106">
        <f>J9-J8</f>
        <v>1.6604537037037039E-2</v>
      </c>
      <c r="L9" s="107">
        <f>K9</f>
        <v>1.6604537037037039E-2</v>
      </c>
      <c r="M9" s="381" t="s">
        <v>218</v>
      </c>
      <c r="N9" s="72"/>
      <c r="O9" s="51"/>
      <c r="P9" s="19"/>
    </row>
    <row r="10" spans="1:16" s="3" customFormat="1" ht="30" customHeight="1" thickBot="1" x14ac:dyDescent="0.35">
      <c r="A10" s="82">
        <v>3</v>
      </c>
      <c r="B10" s="88" t="s">
        <v>165</v>
      </c>
      <c r="C10" s="85" t="s">
        <v>147</v>
      </c>
      <c r="D10" s="20">
        <f>COUNTA(E19:E83)+D9+1</f>
        <v>100</v>
      </c>
      <c r="E10" s="90">
        <f>COUNTA(E19:E83)+1</f>
        <v>30</v>
      </c>
      <c r="F10" s="388">
        <f>MIN(E19:E84)</f>
        <v>42.31</v>
      </c>
      <c r="G10" s="53">
        <f>AVERAGE(E19:E85)</f>
        <v>42.582068965517237</v>
      </c>
      <c r="H10" s="18">
        <v>3</v>
      </c>
      <c r="I10" s="94">
        <f t="shared" si="0"/>
        <v>0.27206896551723503</v>
      </c>
      <c r="J10" s="99">
        <v>5.1899641203703696E-2</v>
      </c>
      <c r="K10" s="106">
        <f>J10-J9</f>
        <v>1.5904097222222212E-2</v>
      </c>
      <c r="L10" s="107">
        <f>K10+L8</f>
        <v>3.529510416666666E-2</v>
      </c>
      <c r="M10" s="381" t="s">
        <v>219</v>
      </c>
      <c r="N10" s="73"/>
      <c r="O10" s="61"/>
      <c r="P10" s="19"/>
    </row>
    <row r="11" spans="1:16" s="3" customFormat="1" ht="30" customHeight="1" thickBot="1" x14ac:dyDescent="0.35">
      <c r="A11" s="82">
        <v>4</v>
      </c>
      <c r="B11" s="88" t="s">
        <v>113</v>
      </c>
      <c r="C11" s="85" t="s">
        <v>164</v>
      </c>
      <c r="D11" s="20">
        <f>COUNTA(F19:F83)+D10+1</f>
        <v>151</v>
      </c>
      <c r="E11" s="90">
        <f>COUNTA(F19:F83)+1</f>
        <v>51</v>
      </c>
      <c r="F11" s="377">
        <f>MIN(F19:F84)</f>
        <v>42.52</v>
      </c>
      <c r="G11" s="53">
        <f>AVERAGE(F19:F84)</f>
        <v>43.116599999999998</v>
      </c>
      <c r="H11" s="18">
        <v>0</v>
      </c>
      <c r="I11" s="94">
        <f t="shared" si="0"/>
        <v>0.59659999999999513</v>
      </c>
      <c r="J11" s="99">
        <v>7.8454039351851856E-2</v>
      </c>
      <c r="K11" s="106">
        <f>J11-J10</f>
        <v>2.655439814814816E-2</v>
      </c>
      <c r="L11" s="107">
        <f>K11+L9</f>
        <v>4.3158935185185196E-2</v>
      </c>
      <c r="M11" s="381" t="s">
        <v>220</v>
      </c>
      <c r="N11" s="72"/>
      <c r="O11" s="51"/>
      <c r="P11" s="19"/>
    </row>
    <row r="12" spans="1:16" s="3" customFormat="1" ht="30" customHeight="1" thickBot="1" x14ac:dyDescent="0.35">
      <c r="A12" s="82">
        <v>5</v>
      </c>
      <c r="B12" s="129" t="s">
        <v>165</v>
      </c>
      <c r="C12" s="86" t="s">
        <v>158</v>
      </c>
      <c r="D12" s="20">
        <f>COUNTA(G19:G83)+D11+1</f>
        <v>202</v>
      </c>
      <c r="E12" s="90">
        <f>COUNTA(G19:G83)+1</f>
        <v>51</v>
      </c>
      <c r="F12" s="376">
        <f>MIN(G19:G84)</f>
        <v>42.2</v>
      </c>
      <c r="G12" s="53">
        <f>AVERAGE(G19:G884)</f>
        <v>42.480600000000003</v>
      </c>
      <c r="H12" s="18">
        <v>10</v>
      </c>
      <c r="I12" s="94">
        <f t="shared" si="0"/>
        <v>0.28059999999999974</v>
      </c>
      <c r="J12" s="99">
        <v>0.10462942129629631</v>
      </c>
      <c r="K12" s="106">
        <f>J12-J11</f>
        <v>2.6175381944444451E-2</v>
      </c>
      <c r="L12" s="108">
        <f>K12+L10</f>
        <v>6.1470486111111111E-2</v>
      </c>
      <c r="M12" s="381" t="s">
        <v>221</v>
      </c>
      <c r="N12" s="72"/>
      <c r="O12" s="52"/>
    </row>
    <row r="13" spans="1:16" s="3" customFormat="1" ht="30" customHeight="1" thickBot="1" x14ac:dyDescent="0.35">
      <c r="A13" s="83" t="s">
        <v>37</v>
      </c>
      <c r="B13" s="128" t="s">
        <v>113</v>
      </c>
      <c r="C13" s="87" t="s">
        <v>151</v>
      </c>
      <c r="D13" s="122">
        <f>COUNTA(H19:H83)+D12+1</f>
        <v>240</v>
      </c>
      <c r="E13" s="132">
        <f>COUNTA(H19:H83)+1</f>
        <v>38</v>
      </c>
      <c r="F13" s="389">
        <f>MIN(H19:H84)</f>
        <v>42.8</v>
      </c>
      <c r="G13" s="74">
        <f>AVERAGE(H19:H84)</f>
        <v>43.353243243243242</v>
      </c>
      <c r="H13" s="75">
        <v>2</v>
      </c>
      <c r="I13" s="97">
        <f t="shared" si="0"/>
        <v>0.55324324324324436</v>
      </c>
      <c r="J13" s="100" t="str">
        <f>'Общие результаты'!G6</f>
        <v>3:00:06</v>
      </c>
      <c r="K13" s="109">
        <f>J13-J12</f>
        <v>2.044002314814812E-2</v>
      </c>
      <c r="L13" s="110">
        <f>K13+L11</f>
        <v>6.3598958333333316E-2</v>
      </c>
      <c r="M13" s="382"/>
      <c r="N13" s="76"/>
      <c r="O13" s="52"/>
    </row>
    <row r="14" spans="1:16" s="3" customFormat="1" ht="30" customHeight="1" x14ac:dyDescent="0.3">
      <c r="A14" s="56"/>
      <c r="B14" s="57"/>
      <c r="C14" s="58"/>
      <c r="D14" s="58"/>
      <c r="E14" s="58"/>
      <c r="F14" s="40">
        <f>AVERAGE(F8,F10,F12)</f>
        <v>42.220000000000006</v>
      </c>
      <c r="G14" s="42">
        <f>AVERAGE(G8,G10,G12)</f>
        <v>42.619180253463014</v>
      </c>
      <c r="H14" s="59" t="s">
        <v>166</v>
      </c>
      <c r="I14" s="43">
        <f>AVERAGE(I8,I10,I12)</f>
        <v>0.39918025346301061</v>
      </c>
      <c r="J14" s="58"/>
      <c r="K14" s="58"/>
      <c r="L14" s="58"/>
      <c r="M14" s="21"/>
      <c r="N14" s="21"/>
    </row>
    <row r="15" spans="1:16" ht="27.75" customHeight="1" x14ac:dyDescent="0.3">
      <c r="A15" s="22"/>
      <c r="B15" s="22"/>
      <c r="C15" s="22"/>
      <c r="D15" s="23"/>
      <c r="E15" s="24"/>
      <c r="F15" s="25">
        <f>AVERAGE(F9,F11,F13)</f>
        <v>42.653333333333329</v>
      </c>
      <c r="G15" s="26">
        <f>AVERAGE(G9,G11,G13)</f>
        <v>43.226392192192186</v>
      </c>
      <c r="H15" s="60" t="s">
        <v>149</v>
      </c>
      <c r="I15" s="27">
        <f>AVERAGE(I9,I11,I13)</f>
        <v>0.57305885885885743</v>
      </c>
      <c r="J15" s="24"/>
      <c r="K15" s="24" t="s">
        <v>22</v>
      </c>
      <c r="L15" s="24"/>
      <c r="M15" s="21"/>
      <c r="N15" s="21"/>
    </row>
    <row r="16" spans="1:16" ht="30" customHeight="1" thickBot="1" x14ac:dyDescent="0.35">
      <c r="A16" s="28"/>
      <c r="B16" s="28"/>
      <c r="C16" s="28"/>
      <c r="D16" s="24"/>
      <c r="E16" s="24"/>
      <c r="F16" s="29">
        <f>AVERAGE(F8:F13)</f>
        <v>42.436666666666667</v>
      </c>
      <c r="G16" s="30">
        <f>AVERAGE(C19:H90)</f>
        <v>42.911021276595712</v>
      </c>
      <c r="H16" s="31"/>
      <c r="I16" s="32">
        <f>AVERAGE(I8:I13)</f>
        <v>0.486119556160934</v>
      </c>
      <c r="J16" s="24"/>
      <c r="K16" s="24"/>
      <c r="L16" s="24"/>
      <c r="M16" s="28"/>
      <c r="N16" s="28"/>
    </row>
    <row r="18" spans="2:14" ht="15" thickBot="1" x14ac:dyDescent="0.35">
      <c r="C18" s="33" t="str">
        <f>B8</f>
        <v>Лихошерст Алексей</v>
      </c>
      <c r="D18" s="33" t="str">
        <f>B9</f>
        <v>Старовой Андрей</v>
      </c>
      <c r="E18" s="17" t="str">
        <f>B10</f>
        <v>Лихошерст Алексей</v>
      </c>
      <c r="F18" s="17" t="str">
        <f>B11</f>
        <v>Старовой Андрей</v>
      </c>
      <c r="G18" s="17" t="str">
        <f>B12</f>
        <v>Лихошерст Алексей</v>
      </c>
      <c r="H18" s="17" t="str">
        <f>B13</f>
        <v>Старовой Андрей</v>
      </c>
      <c r="I18" s="17"/>
      <c r="J18" s="17"/>
    </row>
    <row r="19" spans="2:14" x14ac:dyDescent="0.3">
      <c r="B19" s="1">
        <v>1</v>
      </c>
      <c r="C19" s="34">
        <v>46.45</v>
      </c>
      <c r="D19" s="35">
        <v>43.83</v>
      </c>
      <c r="E19" s="35">
        <v>42.88</v>
      </c>
      <c r="F19" s="35">
        <v>43.14</v>
      </c>
      <c r="G19" s="35">
        <v>42.88</v>
      </c>
      <c r="H19" s="35">
        <v>43.49</v>
      </c>
      <c r="I19" s="113"/>
      <c r="J19" s="114"/>
      <c r="K19" s="111"/>
      <c r="M19" s="2"/>
      <c r="N19" s="2"/>
    </row>
    <row r="20" spans="2:14" x14ac:dyDescent="0.3">
      <c r="B20" s="1">
        <v>2</v>
      </c>
      <c r="C20" s="36">
        <v>42.92</v>
      </c>
      <c r="D20" s="37">
        <v>43.38</v>
      </c>
      <c r="E20" s="37">
        <v>42.67</v>
      </c>
      <c r="F20" s="37">
        <v>43.59</v>
      </c>
      <c r="G20" s="37">
        <v>42.49</v>
      </c>
      <c r="H20" s="37">
        <v>43.36</v>
      </c>
      <c r="I20" s="111"/>
      <c r="J20" s="115"/>
      <c r="K20" s="111"/>
      <c r="M20" s="3"/>
      <c r="N20" s="3"/>
    </row>
    <row r="21" spans="2:14" x14ac:dyDescent="0.3">
      <c r="B21" s="1">
        <v>3</v>
      </c>
      <c r="C21" s="36">
        <v>43.72</v>
      </c>
      <c r="D21" s="37">
        <v>43.22</v>
      </c>
      <c r="E21" s="37">
        <v>42.54</v>
      </c>
      <c r="F21" s="37">
        <v>42.99</v>
      </c>
      <c r="G21" s="37">
        <v>42.5</v>
      </c>
      <c r="H21" s="37">
        <v>43.86</v>
      </c>
      <c r="I21" s="111"/>
      <c r="J21" s="115"/>
      <c r="K21" s="111"/>
      <c r="M21" s="3"/>
      <c r="N21" s="3"/>
    </row>
    <row r="22" spans="2:14" x14ac:dyDescent="0.3">
      <c r="B22" s="1">
        <v>4</v>
      </c>
      <c r="C22" s="36">
        <v>42.89</v>
      </c>
      <c r="D22" s="37">
        <v>44.63</v>
      </c>
      <c r="E22" s="37">
        <v>42.49</v>
      </c>
      <c r="F22" s="37">
        <v>42.89</v>
      </c>
      <c r="G22" s="37">
        <v>42.51</v>
      </c>
      <c r="H22" s="37">
        <v>43.11</v>
      </c>
      <c r="I22" s="111"/>
      <c r="J22" s="115"/>
      <c r="K22" s="111"/>
      <c r="M22" s="3"/>
      <c r="N22" s="3"/>
    </row>
    <row r="23" spans="2:14" x14ac:dyDescent="0.3">
      <c r="B23" s="1">
        <v>5</v>
      </c>
      <c r="C23" s="36">
        <v>42.38</v>
      </c>
      <c r="D23" s="37">
        <v>43.61</v>
      </c>
      <c r="E23" s="37">
        <v>42.81</v>
      </c>
      <c r="F23" s="37">
        <v>43.29</v>
      </c>
      <c r="G23" s="37">
        <v>42.56</v>
      </c>
      <c r="H23" s="37">
        <v>43.75</v>
      </c>
      <c r="I23" s="111"/>
      <c r="J23" s="115"/>
      <c r="K23" s="111"/>
    </row>
    <row r="24" spans="2:14" x14ac:dyDescent="0.3">
      <c r="B24" s="1">
        <v>6</v>
      </c>
      <c r="C24" s="36">
        <v>42.32</v>
      </c>
      <c r="D24" s="37">
        <v>42.86</v>
      </c>
      <c r="E24" s="37">
        <v>42.69</v>
      </c>
      <c r="F24" s="37">
        <v>43.15</v>
      </c>
      <c r="G24" s="37">
        <v>42.61</v>
      </c>
      <c r="H24" s="37">
        <v>44.36</v>
      </c>
      <c r="I24" s="111"/>
      <c r="J24" s="115"/>
      <c r="K24" s="111"/>
    </row>
    <row r="25" spans="2:14" x14ac:dyDescent="0.3">
      <c r="B25" s="1">
        <v>7</v>
      </c>
      <c r="C25" s="36">
        <v>42.37</v>
      </c>
      <c r="D25" s="37">
        <v>43.38</v>
      </c>
      <c r="E25" s="37">
        <v>42.57</v>
      </c>
      <c r="F25" s="37">
        <v>43.07</v>
      </c>
      <c r="G25" s="37">
        <v>42.67</v>
      </c>
      <c r="H25" s="37">
        <v>43.9</v>
      </c>
      <c r="I25" s="111"/>
      <c r="J25" s="115"/>
      <c r="K25" s="111"/>
    </row>
    <row r="26" spans="2:14" x14ac:dyDescent="0.3">
      <c r="B26" s="1">
        <v>8</v>
      </c>
      <c r="C26" s="36">
        <v>42.4</v>
      </c>
      <c r="D26" s="37">
        <v>42.87</v>
      </c>
      <c r="E26" s="37">
        <v>42.55</v>
      </c>
      <c r="F26" s="37">
        <v>42.99</v>
      </c>
      <c r="G26" s="37">
        <v>42.58</v>
      </c>
      <c r="H26" s="37">
        <v>43.2</v>
      </c>
      <c r="I26" s="111"/>
      <c r="J26" s="115"/>
      <c r="K26" s="111"/>
    </row>
    <row r="27" spans="2:14" x14ac:dyDescent="0.3">
      <c r="B27" s="1">
        <v>9</v>
      </c>
      <c r="C27" s="41">
        <v>42.33</v>
      </c>
      <c r="D27" s="37">
        <v>43.01</v>
      </c>
      <c r="E27" s="37">
        <v>42.37</v>
      </c>
      <c r="F27" s="37">
        <v>43.62</v>
      </c>
      <c r="G27" s="37">
        <v>42.47</v>
      </c>
      <c r="H27" s="37">
        <v>43.31</v>
      </c>
      <c r="I27" s="111"/>
      <c r="J27" s="115"/>
      <c r="K27" s="111"/>
    </row>
    <row r="28" spans="2:14" x14ac:dyDescent="0.3">
      <c r="B28" s="1">
        <v>10</v>
      </c>
      <c r="C28" s="36">
        <v>42.15</v>
      </c>
      <c r="D28" s="37">
        <v>43.22</v>
      </c>
      <c r="E28" s="37">
        <v>42.53</v>
      </c>
      <c r="F28" s="37">
        <v>42.73</v>
      </c>
      <c r="G28" s="37">
        <v>42.73</v>
      </c>
      <c r="H28" s="37">
        <v>43.46</v>
      </c>
      <c r="I28" s="111"/>
      <c r="J28" s="115"/>
      <c r="K28" s="111"/>
    </row>
    <row r="29" spans="2:14" x14ac:dyDescent="0.3">
      <c r="B29" s="1">
        <v>11</v>
      </c>
      <c r="C29" s="36">
        <v>42.23</v>
      </c>
      <c r="D29" s="37">
        <v>43.12</v>
      </c>
      <c r="E29" s="37">
        <v>42.64</v>
      </c>
      <c r="F29" s="37">
        <v>43.02</v>
      </c>
      <c r="G29" s="37">
        <v>42.46</v>
      </c>
      <c r="H29" s="37">
        <v>43.18</v>
      </c>
      <c r="I29" s="111"/>
      <c r="J29" s="115"/>
      <c r="K29" s="111"/>
    </row>
    <row r="30" spans="2:14" x14ac:dyDescent="0.3">
      <c r="B30" s="1">
        <v>12</v>
      </c>
      <c r="C30" s="36">
        <v>42.41</v>
      </c>
      <c r="D30" s="37">
        <v>43.1</v>
      </c>
      <c r="E30" s="37">
        <v>42.66</v>
      </c>
      <c r="F30" s="37">
        <v>44.31</v>
      </c>
      <c r="G30" s="37">
        <v>42.35</v>
      </c>
      <c r="H30" s="37">
        <v>43.3</v>
      </c>
      <c r="I30" s="111"/>
      <c r="J30" s="115"/>
      <c r="K30" s="111"/>
    </row>
    <row r="31" spans="2:14" x14ac:dyDescent="0.3">
      <c r="B31" s="1">
        <v>13</v>
      </c>
      <c r="C31" s="36">
        <v>42.54</v>
      </c>
      <c r="D31" s="37">
        <v>43.23</v>
      </c>
      <c r="E31" s="37">
        <v>42.47</v>
      </c>
      <c r="F31" s="37">
        <v>43.07</v>
      </c>
      <c r="G31" s="37">
        <v>42.32</v>
      </c>
      <c r="H31" s="37">
        <v>43.45</v>
      </c>
      <c r="I31" s="111"/>
      <c r="J31" s="115"/>
      <c r="K31" s="112"/>
      <c r="L31" s="1"/>
    </row>
    <row r="32" spans="2:14" x14ac:dyDescent="0.3">
      <c r="B32" s="1">
        <v>14</v>
      </c>
      <c r="C32" s="39">
        <v>42.89</v>
      </c>
      <c r="D32" s="37">
        <v>43.17</v>
      </c>
      <c r="E32" s="37">
        <v>42.63</v>
      </c>
      <c r="F32" s="37">
        <v>42.83</v>
      </c>
      <c r="G32" s="37">
        <v>42.54</v>
      </c>
      <c r="H32" s="37">
        <v>43.28</v>
      </c>
      <c r="I32" s="111"/>
      <c r="J32" s="115"/>
      <c r="K32" s="112"/>
      <c r="L32" s="1"/>
    </row>
    <row r="33" spans="2:12" x14ac:dyDescent="0.3">
      <c r="B33" s="1">
        <v>15</v>
      </c>
      <c r="C33" s="36">
        <v>44.03</v>
      </c>
      <c r="D33" s="37">
        <v>42.99</v>
      </c>
      <c r="E33" s="37">
        <v>42.38</v>
      </c>
      <c r="F33" s="37">
        <v>42.8</v>
      </c>
      <c r="G33" s="37">
        <v>42.29</v>
      </c>
      <c r="H33" s="37">
        <v>43.14</v>
      </c>
      <c r="I33" s="111"/>
      <c r="J33" s="115"/>
      <c r="K33" s="112"/>
      <c r="L33" s="1"/>
    </row>
    <row r="34" spans="2:12" x14ac:dyDescent="0.3">
      <c r="B34" s="1">
        <v>16</v>
      </c>
      <c r="C34" s="36">
        <v>42.52</v>
      </c>
      <c r="D34" s="44">
        <v>43.19</v>
      </c>
      <c r="E34" s="37">
        <v>42.46</v>
      </c>
      <c r="F34" s="37">
        <v>42.99</v>
      </c>
      <c r="G34" s="37">
        <v>42.23</v>
      </c>
      <c r="H34" s="37">
        <v>43.5</v>
      </c>
      <c r="I34" s="111"/>
      <c r="J34" s="115"/>
      <c r="K34" s="112"/>
      <c r="L34" s="1"/>
    </row>
    <row r="35" spans="2:12" x14ac:dyDescent="0.3">
      <c r="B35" s="1">
        <v>17</v>
      </c>
      <c r="C35" s="36">
        <v>42.6</v>
      </c>
      <c r="D35" s="37">
        <v>42.88</v>
      </c>
      <c r="E35" s="37">
        <v>42.52</v>
      </c>
      <c r="F35" s="37">
        <v>43.02</v>
      </c>
      <c r="G35" s="37">
        <v>42.54</v>
      </c>
      <c r="H35" s="37">
        <v>43.16</v>
      </c>
      <c r="I35" s="111"/>
      <c r="J35" s="115"/>
      <c r="K35" s="112"/>
      <c r="L35" s="1"/>
    </row>
    <row r="36" spans="2:12" x14ac:dyDescent="0.3">
      <c r="B36" s="1">
        <v>18</v>
      </c>
      <c r="C36" s="36">
        <v>42.49</v>
      </c>
      <c r="D36" s="37">
        <v>42.73</v>
      </c>
      <c r="E36" s="37">
        <v>42.6</v>
      </c>
      <c r="F36" s="37">
        <v>43.12</v>
      </c>
      <c r="G36" s="37">
        <v>42.28</v>
      </c>
      <c r="H36" s="37">
        <v>43.39</v>
      </c>
      <c r="I36" s="111"/>
      <c r="J36" s="115"/>
      <c r="K36" s="112"/>
      <c r="L36" s="1"/>
    </row>
    <row r="37" spans="2:12" x14ac:dyDescent="0.3">
      <c r="B37" s="1">
        <v>19</v>
      </c>
      <c r="C37" s="36">
        <v>43.53</v>
      </c>
      <c r="D37" s="37">
        <v>43.44</v>
      </c>
      <c r="E37" s="37">
        <v>42.52</v>
      </c>
      <c r="F37" s="37">
        <v>43.77</v>
      </c>
      <c r="G37" s="37">
        <v>42.37</v>
      </c>
      <c r="H37" s="37">
        <v>43.25</v>
      </c>
      <c r="I37" s="111"/>
      <c r="J37" s="115"/>
      <c r="K37" s="112"/>
      <c r="L37" s="1"/>
    </row>
    <row r="38" spans="2:12" x14ac:dyDescent="0.3">
      <c r="B38" s="1">
        <v>20</v>
      </c>
      <c r="C38" s="36">
        <v>42.57</v>
      </c>
      <c r="D38" s="37">
        <v>42.85</v>
      </c>
      <c r="E38" s="37">
        <v>42.63</v>
      </c>
      <c r="F38" s="37">
        <v>42.95</v>
      </c>
      <c r="G38" s="37">
        <v>42.5</v>
      </c>
      <c r="H38" s="37">
        <v>43.95</v>
      </c>
      <c r="I38" s="111"/>
      <c r="J38" s="115"/>
      <c r="K38" s="112"/>
      <c r="L38" s="1"/>
    </row>
    <row r="39" spans="2:12" x14ac:dyDescent="0.3">
      <c r="B39" s="1">
        <v>21</v>
      </c>
      <c r="C39" s="36">
        <v>43.49</v>
      </c>
      <c r="D39" s="37">
        <v>44.91</v>
      </c>
      <c r="E39" s="37">
        <v>43.11</v>
      </c>
      <c r="F39" s="37">
        <v>43.13</v>
      </c>
      <c r="G39" s="37">
        <v>42.49</v>
      </c>
      <c r="H39" s="37">
        <v>43.25</v>
      </c>
      <c r="I39" s="111"/>
      <c r="J39" s="115"/>
      <c r="K39" s="112"/>
      <c r="L39" s="1"/>
    </row>
    <row r="40" spans="2:12" x14ac:dyDescent="0.3">
      <c r="B40" s="1">
        <v>22</v>
      </c>
      <c r="C40" s="36">
        <v>42.9</v>
      </c>
      <c r="D40" s="37">
        <v>42.76</v>
      </c>
      <c r="E40" s="37">
        <v>42.31</v>
      </c>
      <c r="F40" s="37">
        <v>43.07</v>
      </c>
      <c r="G40" s="37">
        <v>42.53</v>
      </c>
      <c r="H40" s="37">
        <v>43.34</v>
      </c>
      <c r="I40" s="111"/>
      <c r="J40" s="115"/>
      <c r="K40" s="112"/>
      <c r="L40" s="1"/>
    </row>
    <row r="41" spans="2:12" x14ac:dyDescent="0.3">
      <c r="B41" s="1">
        <v>23</v>
      </c>
      <c r="C41" s="36">
        <v>42.7</v>
      </c>
      <c r="D41" s="37">
        <v>43.16</v>
      </c>
      <c r="E41" s="37">
        <v>42.4</v>
      </c>
      <c r="F41" s="37">
        <v>42.63</v>
      </c>
      <c r="G41" s="37">
        <v>42.44</v>
      </c>
      <c r="H41" s="37">
        <v>43.22</v>
      </c>
      <c r="I41" s="111"/>
      <c r="J41" s="115"/>
      <c r="K41" s="112"/>
      <c r="L41" s="1"/>
    </row>
    <row r="42" spans="2:12" x14ac:dyDescent="0.3">
      <c r="B42" s="1">
        <v>24</v>
      </c>
      <c r="C42" s="36">
        <v>42.48</v>
      </c>
      <c r="D42" s="37">
        <v>42.94</v>
      </c>
      <c r="E42" s="37">
        <v>42.48</v>
      </c>
      <c r="F42" s="37">
        <v>42.89</v>
      </c>
      <c r="G42" s="37">
        <v>42.49</v>
      </c>
      <c r="H42" s="37">
        <v>43.15</v>
      </c>
      <c r="I42" s="111"/>
      <c r="J42" s="115"/>
      <c r="K42" s="112"/>
      <c r="L42" s="1"/>
    </row>
    <row r="43" spans="2:12" x14ac:dyDescent="0.3">
      <c r="B43" s="1">
        <v>25</v>
      </c>
      <c r="C43" s="36">
        <v>42.65</v>
      </c>
      <c r="D43" s="37">
        <v>42.98</v>
      </c>
      <c r="E43" s="37">
        <v>42.43</v>
      </c>
      <c r="F43" s="37">
        <v>42.73</v>
      </c>
      <c r="G43" s="37">
        <v>42.54</v>
      </c>
      <c r="H43" s="37">
        <v>43.53</v>
      </c>
      <c r="I43" s="111"/>
      <c r="J43" s="115"/>
      <c r="K43" s="112"/>
      <c r="L43" s="1"/>
    </row>
    <row r="44" spans="2:12" x14ac:dyDescent="0.3">
      <c r="B44" s="1">
        <v>26</v>
      </c>
      <c r="C44" s="36">
        <v>42.73</v>
      </c>
      <c r="D44" s="37">
        <v>42.98</v>
      </c>
      <c r="E44" s="37">
        <v>42.46</v>
      </c>
      <c r="F44" s="37">
        <v>42.52</v>
      </c>
      <c r="G44" s="37">
        <v>42.38</v>
      </c>
      <c r="H44" s="37">
        <v>43.2</v>
      </c>
      <c r="I44" s="111"/>
      <c r="J44" s="115"/>
      <c r="K44" s="112"/>
      <c r="L44" s="1"/>
    </row>
    <row r="45" spans="2:12" x14ac:dyDescent="0.3">
      <c r="B45" s="1">
        <v>27</v>
      </c>
      <c r="C45" s="36">
        <v>42.4</v>
      </c>
      <c r="D45" s="37">
        <v>43.02</v>
      </c>
      <c r="E45" s="37">
        <v>42.42</v>
      </c>
      <c r="F45" s="37">
        <v>42.99</v>
      </c>
      <c r="G45" s="37">
        <v>43.14</v>
      </c>
      <c r="H45" s="37">
        <v>43.39</v>
      </c>
      <c r="I45" s="111"/>
      <c r="J45" s="115"/>
      <c r="K45" s="112"/>
      <c r="L45" s="1"/>
    </row>
    <row r="46" spans="2:12" x14ac:dyDescent="0.3">
      <c r="B46" s="1">
        <v>28</v>
      </c>
      <c r="C46" s="36">
        <v>42.54</v>
      </c>
      <c r="D46" s="37">
        <v>42.98</v>
      </c>
      <c r="E46" s="37">
        <v>42.56</v>
      </c>
      <c r="F46" s="37">
        <v>42.95</v>
      </c>
      <c r="G46" s="37">
        <v>42.58</v>
      </c>
      <c r="H46" s="37">
        <v>43.06</v>
      </c>
      <c r="I46" s="111"/>
      <c r="J46" s="115"/>
      <c r="K46" s="112"/>
      <c r="L46" s="1"/>
    </row>
    <row r="47" spans="2:12" x14ac:dyDescent="0.3">
      <c r="B47" s="1">
        <v>29</v>
      </c>
      <c r="C47" s="36">
        <v>42.73</v>
      </c>
      <c r="D47" s="37">
        <v>42.64</v>
      </c>
      <c r="E47" s="37">
        <v>43.1</v>
      </c>
      <c r="F47" s="37">
        <v>42.96</v>
      </c>
      <c r="G47" s="37">
        <v>42.3</v>
      </c>
      <c r="H47" s="37">
        <v>43.07</v>
      </c>
      <c r="I47" s="111"/>
      <c r="J47" s="115"/>
      <c r="K47" s="112"/>
      <c r="L47" s="1"/>
    </row>
    <row r="48" spans="2:12" x14ac:dyDescent="0.3">
      <c r="B48" s="1">
        <v>30</v>
      </c>
      <c r="C48" s="36">
        <v>42.51</v>
      </c>
      <c r="D48" s="37">
        <v>43.2</v>
      </c>
      <c r="E48" s="37"/>
      <c r="F48" s="37">
        <v>43.18</v>
      </c>
      <c r="G48" s="37">
        <v>42.45</v>
      </c>
      <c r="H48" s="37">
        <v>43.86</v>
      </c>
      <c r="I48" s="111"/>
      <c r="J48" s="115"/>
      <c r="K48" s="112"/>
      <c r="L48" s="1"/>
    </row>
    <row r="49" spans="2:12" x14ac:dyDescent="0.3">
      <c r="B49" s="1">
        <v>31</v>
      </c>
      <c r="C49" s="36">
        <v>42.59</v>
      </c>
      <c r="D49" s="37"/>
      <c r="E49" s="37"/>
      <c r="F49" s="37">
        <v>43.27</v>
      </c>
      <c r="G49" s="37">
        <v>42.25</v>
      </c>
      <c r="H49" s="37">
        <v>42.9</v>
      </c>
      <c r="I49" s="111"/>
      <c r="J49" s="115"/>
      <c r="K49" s="112"/>
      <c r="L49" s="1"/>
    </row>
    <row r="50" spans="2:12" x14ac:dyDescent="0.3">
      <c r="B50" s="1">
        <v>32</v>
      </c>
      <c r="C50" s="36">
        <v>42.66</v>
      </c>
      <c r="D50" s="37"/>
      <c r="E50" s="37"/>
      <c r="F50" s="37">
        <v>44.08</v>
      </c>
      <c r="G50" s="37">
        <v>42.54</v>
      </c>
      <c r="H50" s="37">
        <v>43.04</v>
      </c>
      <c r="I50" s="111"/>
      <c r="J50" s="115"/>
      <c r="K50" s="112"/>
      <c r="L50" s="1"/>
    </row>
    <row r="51" spans="2:12" x14ac:dyDescent="0.3">
      <c r="B51" s="1">
        <v>33</v>
      </c>
      <c r="C51" s="36">
        <v>42.54</v>
      </c>
      <c r="D51" s="37"/>
      <c r="E51" s="37"/>
      <c r="F51" s="37">
        <v>43.3</v>
      </c>
      <c r="G51" s="37">
        <v>42.44</v>
      </c>
      <c r="H51" s="37">
        <v>42.87</v>
      </c>
      <c r="I51" s="111"/>
      <c r="J51" s="115"/>
      <c r="K51" s="112"/>
      <c r="L51" s="1"/>
    </row>
    <row r="52" spans="2:12" x14ac:dyDescent="0.3">
      <c r="B52" s="1">
        <v>34</v>
      </c>
      <c r="C52" s="36">
        <v>42.8</v>
      </c>
      <c r="D52" s="37"/>
      <c r="E52" s="37"/>
      <c r="F52" s="37">
        <v>43.61</v>
      </c>
      <c r="G52" s="37">
        <v>42.3</v>
      </c>
      <c r="H52" s="37">
        <v>42.91</v>
      </c>
      <c r="I52" s="111"/>
      <c r="J52" s="115"/>
      <c r="K52" s="112"/>
      <c r="L52" s="1"/>
    </row>
    <row r="53" spans="2:12" x14ac:dyDescent="0.3">
      <c r="B53" s="1">
        <v>35</v>
      </c>
      <c r="C53" s="36">
        <v>42.49</v>
      </c>
      <c r="D53" s="37"/>
      <c r="E53" s="37"/>
      <c r="F53" s="37">
        <v>43.04</v>
      </c>
      <c r="G53" s="37">
        <v>42.23</v>
      </c>
      <c r="H53" s="37">
        <v>43.8</v>
      </c>
      <c r="I53" s="111"/>
      <c r="J53" s="115"/>
      <c r="K53" s="112"/>
      <c r="L53" s="1"/>
    </row>
    <row r="54" spans="2:12" x14ac:dyDescent="0.3">
      <c r="B54" s="1">
        <v>36</v>
      </c>
      <c r="C54" s="36">
        <v>42.56</v>
      </c>
      <c r="D54" s="37"/>
      <c r="E54" s="37"/>
      <c r="F54" s="37">
        <v>42.93</v>
      </c>
      <c r="G54" s="37">
        <v>42.43</v>
      </c>
      <c r="H54" s="37">
        <v>42.8</v>
      </c>
      <c r="I54" s="111"/>
      <c r="J54" s="115"/>
      <c r="K54" s="112"/>
      <c r="L54" s="1"/>
    </row>
    <row r="55" spans="2:12" x14ac:dyDescent="0.3">
      <c r="B55" s="1">
        <v>37</v>
      </c>
      <c r="C55" s="36">
        <v>42.49</v>
      </c>
      <c r="D55" s="37"/>
      <c r="E55" s="37"/>
      <c r="F55" s="37">
        <v>43.16</v>
      </c>
      <c r="G55" s="37">
        <v>42.33</v>
      </c>
      <c r="H55" s="37">
        <v>43.28</v>
      </c>
      <c r="I55" s="111"/>
      <c r="J55" s="115"/>
      <c r="K55" s="112"/>
      <c r="L55" s="1"/>
    </row>
    <row r="56" spans="2:12" x14ac:dyDescent="0.3">
      <c r="B56" s="1">
        <v>38</v>
      </c>
      <c r="C56" s="36">
        <v>42.77</v>
      </c>
      <c r="D56" s="37"/>
      <c r="E56" s="37"/>
      <c r="F56" s="37">
        <v>43.08</v>
      </c>
      <c r="G56" s="37">
        <v>42.54</v>
      </c>
      <c r="H56" s="37"/>
      <c r="I56" s="111"/>
      <c r="J56" s="115"/>
      <c r="K56" s="112"/>
      <c r="L56" s="1"/>
    </row>
    <row r="57" spans="2:12" x14ac:dyDescent="0.3">
      <c r="B57" s="1">
        <v>39</v>
      </c>
      <c r="C57" s="36">
        <v>43.23</v>
      </c>
      <c r="D57" s="37"/>
      <c r="E57" s="37"/>
      <c r="F57" s="37">
        <v>42.92</v>
      </c>
      <c r="G57" s="37">
        <v>42.2</v>
      </c>
      <c r="H57" s="37"/>
      <c r="I57" s="111"/>
      <c r="J57" s="115"/>
      <c r="K57" s="112"/>
      <c r="L57" s="1"/>
    </row>
    <row r="58" spans="2:12" x14ac:dyDescent="0.3">
      <c r="B58" s="1">
        <v>40</v>
      </c>
      <c r="C58" s="36"/>
      <c r="D58" s="37"/>
      <c r="E58" s="37"/>
      <c r="F58" s="37">
        <v>42.99</v>
      </c>
      <c r="G58" s="37">
        <v>42.47</v>
      </c>
      <c r="H58" s="37"/>
      <c r="I58" s="111"/>
      <c r="J58" s="115"/>
      <c r="K58" s="112"/>
      <c r="L58" s="1"/>
    </row>
    <row r="59" spans="2:12" x14ac:dyDescent="0.3">
      <c r="B59" s="1">
        <v>41</v>
      </c>
      <c r="C59" s="36"/>
      <c r="D59" s="37"/>
      <c r="E59" s="37"/>
      <c r="F59" s="37">
        <v>42.82</v>
      </c>
      <c r="G59" s="37">
        <v>42.44</v>
      </c>
      <c r="H59" s="37"/>
      <c r="I59" s="111"/>
      <c r="J59" s="115"/>
      <c r="K59" s="112"/>
      <c r="L59" s="1"/>
    </row>
    <row r="60" spans="2:12" x14ac:dyDescent="0.3">
      <c r="B60" s="1">
        <v>42</v>
      </c>
      <c r="C60" s="36"/>
      <c r="D60" s="37"/>
      <c r="E60" s="37"/>
      <c r="F60" s="37">
        <v>42.99</v>
      </c>
      <c r="G60" s="37">
        <v>42.33</v>
      </c>
      <c r="H60" s="37"/>
      <c r="I60" s="111"/>
      <c r="J60" s="115"/>
      <c r="K60" s="112"/>
      <c r="L60" s="1"/>
    </row>
    <row r="61" spans="2:12" x14ac:dyDescent="0.3">
      <c r="B61" s="1">
        <v>43</v>
      </c>
      <c r="C61" s="36"/>
      <c r="D61" s="37"/>
      <c r="E61" s="37"/>
      <c r="F61" s="37">
        <v>43.33</v>
      </c>
      <c r="G61" s="37">
        <v>42.38</v>
      </c>
      <c r="H61" s="37"/>
      <c r="I61" s="111"/>
      <c r="J61" s="115"/>
      <c r="K61" s="112"/>
      <c r="L61" s="1"/>
    </row>
    <row r="62" spans="2:12" x14ac:dyDescent="0.3">
      <c r="B62" s="1">
        <v>44</v>
      </c>
      <c r="C62" s="36"/>
      <c r="D62" s="37"/>
      <c r="E62" s="37"/>
      <c r="F62" s="37">
        <v>43.12</v>
      </c>
      <c r="G62" s="37">
        <v>42.25</v>
      </c>
      <c r="H62" s="37"/>
      <c r="I62" s="111"/>
      <c r="J62" s="115"/>
      <c r="K62" s="112"/>
      <c r="L62" s="1"/>
    </row>
    <row r="63" spans="2:12" x14ac:dyDescent="0.3">
      <c r="B63" s="1">
        <v>45</v>
      </c>
      <c r="C63" s="36"/>
      <c r="D63" s="37"/>
      <c r="E63" s="37"/>
      <c r="F63" s="37">
        <v>43.01</v>
      </c>
      <c r="G63" s="37">
        <v>42.43</v>
      </c>
      <c r="H63" s="37"/>
      <c r="I63" s="111"/>
      <c r="J63" s="115"/>
      <c r="K63" s="112"/>
      <c r="L63" s="1"/>
    </row>
    <row r="64" spans="2:12" x14ac:dyDescent="0.3">
      <c r="B64" s="1">
        <v>46</v>
      </c>
      <c r="C64" s="36"/>
      <c r="D64" s="37"/>
      <c r="E64" s="37"/>
      <c r="F64" s="37">
        <v>43.1</v>
      </c>
      <c r="G64" s="37">
        <v>42.24</v>
      </c>
      <c r="H64" s="37"/>
      <c r="I64" s="111"/>
      <c r="J64" s="115"/>
      <c r="K64" s="112"/>
      <c r="L64" s="1"/>
    </row>
    <row r="65" spans="1:16" x14ac:dyDescent="0.3">
      <c r="B65" s="1">
        <v>47</v>
      </c>
      <c r="C65" s="36"/>
      <c r="D65" s="37"/>
      <c r="E65" s="37"/>
      <c r="F65" s="37">
        <v>43.34</v>
      </c>
      <c r="G65" s="37">
        <v>42.2</v>
      </c>
      <c r="H65" s="37"/>
      <c r="I65" s="111"/>
      <c r="J65" s="115"/>
      <c r="K65" s="112"/>
      <c r="L65" s="1"/>
    </row>
    <row r="66" spans="1:16" x14ac:dyDescent="0.3">
      <c r="B66" s="1">
        <v>48</v>
      </c>
      <c r="C66" s="36"/>
      <c r="D66" s="37"/>
      <c r="E66" s="37"/>
      <c r="F66" s="37">
        <v>42.97</v>
      </c>
      <c r="G66" s="37">
        <v>42.44</v>
      </c>
      <c r="H66" s="37"/>
      <c r="I66" s="111"/>
      <c r="J66" s="115"/>
      <c r="K66" s="112"/>
      <c r="L66" s="1"/>
    </row>
    <row r="67" spans="1:16" x14ac:dyDescent="0.3">
      <c r="B67" s="1">
        <v>49</v>
      </c>
      <c r="C67" s="36"/>
      <c r="D67" s="37"/>
      <c r="E67" s="37"/>
      <c r="F67" s="37">
        <v>43.13</v>
      </c>
      <c r="G67" s="37">
        <v>42.74</v>
      </c>
      <c r="H67" s="37"/>
      <c r="I67" s="111"/>
      <c r="J67" s="115"/>
      <c r="K67" s="112"/>
      <c r="L67" s="1"/>
    </row>
    <row r="68" spans="1:16" x14ac:dyDescent="0.3">
      <c r="B68" s="1">
        <v>50</v>
      </c>
      <c r="C68" s="36"/>
      <c r="D68" s="37"/>
      <c r="E68" s="37"/>
      <c r="F68" s="37">
        <v>43.25</v>
      </c>
      <c r="G68" s="37">
        <v>43.63</v>
      </c>
      <c r="H68" s="37"/>
      <c r="I68" s="111"/>
      <c r="J68" s="115"/>
      <c r="K68" s="112"/>
      <c r="L68" s="1"/>
    </row>
    <row r="69" spans="1:16" x14ac:dyDescent="0.3">
      <c r="B69" s="1">
        <v>51</v>
      </c>
      <c r="C69" s="36"/>
      <c r="D69" s="37"/>
      <c r="E69" s="37"/>
      <c r="F69" s="37"/>
      <c r="G69" s="37"/>
      <c r="H69" s="37"/>
      <c r="I69" s="111"/>
      <c r="J69" s="115"/>
      <c r="K69" s="112"/>
      <c r="L69" s="1"/>
    </row>
    <row r="70" spans="1:16" x14ac:dyDescent="0.3">
      <c r="B70" s="1">
        <v>52</v>
      </c>
      <c r="C70" s="36"/>
      <c r="D70" s="37"/>
      <c r="E70" s="37"/>
      <c r="F70" s="37"/>
      <c r="G70" s="37"/>
      <c r="H70" s="37"/>
      <c r="I70" s="111"/>
      <c r="J70" s="115"/>
      <c r="K70" s="112"/>
      <c r="L70" s="1"/>
    </row>
    <row r="71" spans="1:16" x14ac:dyDescent="0.3">
      <c r="B71" s="1">
        <v>53</v>
      </c>
      <c r="C71" s="36"/>
      <c r="D71" s="37"/>
      <c r="E71" s="37"/>
      <c r="F71" s="37"/>
      <c r="G71" s="37"/>
      <c r="H71" s="37"/>
      <c r="I71" s="111"/>
      <c r="J71" s="115"/>
      <c r="K71" s="112"/>
      <c r="L71" s="1"/>
    </row>
    <row r="72" spans="1:16" x14ac:dyDescent="0.3">
      <c r="B72" s="1">
        <v>54</v>
      </c>
      <c r="C72" s="36"/>
      <c r="D72" s="37"/>
      <c r="E72" s="37"/>
      <c r="F72" s="37"/>
      <c r="G72" s="37"/>
      <c r="H72" s="37"/>
      <c r="I72" s="111"/>
      <c r="J72" s="115"/>
      <c r="K72" s="112"/>
      <c r="L72" s="1"/>
    </row>
    <row r="73" spans="1:16" x14ac:dyDescent="0.3">
      <c r="B73" s="1">
        <v>55</v>
      </c>
      <c r="C73" s="36"/>
      <c r="D73" s="37"/>
      <c r="E73" s="37"/>
      <c r="F73" s="37"/>
      <c r="G73" s="37"/>
      <c r="H73" s="37"/>
      <c r="I73" s="111"/>
      <c r="J73" s="115"/>
      <c r="K73" s="112"/>
      <c r="L73" s="1"/>
    </row>
    <row r="74" spans="1:16" x14ac:dyDescent="0.3">
      <c r="B74" s="1">
        <v>56</v>
      </c>
      <c r="C74" s="36"/>
      <c r="D74" s="37"/>
      <c r="E74" s="37"/>
      <c r="F74" s="37"/>
      <c r="G74" s="37"/>
      <c r="H74" s="37"/>
      <c r="I74" s="111"/>
      <c r="J74" s="115"/>
      <c r="K74" s="112"/>
      <c r="L74" s="1"/>
    </row>
    <row r="75" spans="1:16" x14ac:dyDescent="0.3">
      <c r="B75" s="1">
        <v>57</v>
      </c>
      <c r="C75" s="55"/>
      <c r="D75" s="37"/>
      <c r="E75" s="37"/>
      <c r="F75" s="37"/>
      <c r="G75" s="37"/>
      <c r="H75" s="37"/>
      <c r="I75" s="112"/>
      <c r="J75" s="116"/>
      <c r="K75" s="112"/>
      <c r="L75" s="1"/>
    </row>
    <row r="76" spans="1:16" x14ac:dyDescent="0.3">
      <c r="B76" s="1">
        <v>58</v>
      </c>
      <c r="C76" s="117"/>
      <c r="D76" s="111"/>
      <c r="E76" s="111"/>
      <c r="F76" s="111"/>
      <c r="G76" s="111"/>
      <c r="H76" s="111"/>
      <c r="I76" s="112"/>
      <c r="J76" s="116"/>
      <c r="K76" s="112"/>
      <c r="L76" s="1"/>
    </row>
    <row r="77" spans="1:16" x14ac:dyDescent="0.3">
      <c r="B77" s="1">
        <v>59</v>
      </c>
      <c r="C77" s="117"/>
      <c r="D77" s="111"/>
      <c r="E77" s="111"/>
      <c r="F77" s="111"/>
      <c r="G77" s="111"/>
      <c r="H77" s="111"/>
      <c r="I77" s="111"/>
      <c r="J77" s="115"/>
      <c r="K77" s="111"/>
    </row>
    <row r="78" spans="1:16" x14ac:dyDescent="0.3">
      <c r="B78" s="1">
        <v>60</v>
      </c>
      <c r="C78" s="117"/>
      <c r="D78" s="111"/>
      <c r="E78" s="111"/>
      <c r="F78" s="111"/>
      <c r="G78" s="111"/>
      <c r="H78" s="111"/>
      <c r="I78" s="111"/>
      <c r="J78" s="115"/>
      <c r="K78" s="111"/>
    </row>
    <row r="79" spans="1:16" s="2" customFormat="1" x14ac:dyDescent="0.3">
      <c r="A79" s="1"/>
      <c r="B79" s="1">
        <v>61</v>
      </c>
      <c r="C79" s="117"/>
      <c r="D79" s="111"/>
      <c r="E79" s="111"/>
      <c r="F79" s="111"/>
      <c r="G79" s="111"/>
      <c r="H79" s="111"/>
      <c r="I79" s="111"/>
      <c r="J79" s="115"/>
      <c r="K79" s="111"/>
      <c r="M79" s="1"/>
      <c r="N79" s="1"/>
      <c r="O79" s="1"/>
      <c r="P79" s="1"/>
    </row>
    <row r="80" spans="1:16" s="2" customFormat="1" x14ac:dyDescent="0.3">
      <c r="A80" s="1"/>
      <c r="B80" s="1">
        <v>62</v>
      </c>
      <c r="C80" s="117"/>
      <c r="D80" s="111"/>
      <c r="E80" s="111"/>
      <c r="F80" s="111"/>
      <c r="G80" s="111"/>
      <c r="H80" s="111"/>
      <c r="I80" s="111"/>
      <c r="J80" s="115"/>
      <c r="K80" s="111"/>
      <c r="M80" s="1"/>
      <c r="N80" s="1"/>
      <c r="O80" s="1"/>
      <c r="P80" s="1"/>
    </row>
    <row r="81" spans="1:16" s="2" customFormat="1" ht="15" thickBot="1" x14ac:dyDescent="0.35">
      <c r="A81" s="1"/>
      <c r="B81" s="1">
        <v>63</v>
      </c>
      <c r="C81" s="118"/>
      <c r="D81" s="119"/>
      <c r="E81" s="119"/>
      <c r="F81" s="119"/>
      <c r="G81" s="119"/>
      <c r="H81" s="119"/>
      <c r="I81" s="119"/>
      <c r="J81" s="120"/>
      <c r="K81" s="111"/>
      <c r="M81" s="1"/>
      <c r="N81" s="1"/>
      <c r="O81" s="1"/>
      <c r="P81" s="1"/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P81"/>
  <sheetViews>
    <sheetView zoomScale="90" zoomScaleNormal="90" workbookViewId="0">
      <selection activeCell="H12" sqref="H12"/>
    </sheetView>
  </sheetViews>
  <sheetFormatPr defaultColWidth="8.88671875" defaultRowHeight="14.4" x14ac:dyDescent="0.3"/>
  <cols>
    <col min="1" max="1" width="8.6640625" style="1" customWidth="1"/>
    <col min="2" max="2" width="22.6640625" style="1" customWidth="1"/>
    <col min="3" max="3" width="9.44140625" style="1" customWidth="1"/>
    <col min="4" max="6" width="9.44140625" style="2" customWidth="1"/>
    <col min="7" max="7" width="11.33203125" style="2" customWidth="1"/>
    <col min="8" max="8" width="12.88671875" style="2" customWidth="1"/>
    <col min="9" max="9" width="13" style="2" customWidth="1"/>
    <col min="10" max="10" width="12.6640625" style="2" customWidth="1"/>
    <col min="11" max="11" width="12" style="2" customWidth="1"/>
    <col min="12" max="12" width="15.88671875" style="2" customWidth="1"/>
    <col min="13" max="13" width="11.44140625" style="1" customWidth="1"/>
    <col min="14" max="14" width="10.5546875" style="1" customWidth="1"/>
    <col min="15" max="16384" width="8.88671875" style="1"/>
  </cols>
  <sheetData>
    <row r="2" spans="1:16" ht="18" x14ac:dyDescent="0.35">
      <c r="A2" s="353" t="s">
        <v>136</v>
      </c>
      <c r="B2" s="353"/>
      <c r="C2" s="353"/>
      <c r="D2" s="353"/>
      <c r="E2" s="353"/>
      <c r="F2" s="353"/>
      <c r="G2" s="353"/>
      <c r="H2" s="353"/>
      <c r="I2" s="353"/>
      <c r="J2" s="353"/>
      <c r="K2" s="353"/>
      <c r="L2" s="353"/>
    </row>
    <row r="3" spans="1:16" ht="7.5" customHeight="1" thickBot="1" x14ac:dyDescent="0.35"/>
    <row r="4" spans="1:16" ht="18" thickBot="1" x14ac:dyDescent="0.4">
      <c r="A4" s="354" t="s">
        <v>114</v>
      </c>
      <c r="B4" s="355"/>
      <c r="C4" s="355"/>
      <c r="D4" s="355"/>
      <c r="E4" s="355"/>
      <c r="F4" s="355"/>
      <c r="G4" s="355"/>
      <c r="H4" s="355"/>
      <c r="I4" s="355"/>
      <c r="J4" s="355"/>
      <c r="K4" s="355"/>
      <c r="L4" s="355"/>
      <c r="M4" s="355"/>
      <c r="N4" s="356"/>
    </row>
    <row r="5" spans="1:16" ht="7.5" customHeight="1" thickBot="1" x14ac:dyDescent="0.35"/>
    <row r="6" spans="1:16" s="2" customFormat="1" ht="20.25" customHeight="1" x14ac:dyDescent="0.3">
      <c r="A6" s="357" t="s">
        <v>23</v>
      </c>
      <c r="B6" s="359" t="s">
        <v>13</v>
      </c>
      <c r="C6" s="361" t="s">
        <v>18</v>
      </c>
      <c r="D6" s="363" t="s">
        <v>24</v>
      </c>
      <c r="E6" s="365" t="s">
        <v>25</v>
      </c>
      <c r="F6" s="367" t="s">
        <v>26</v>
      </c>
      <c r="G6" s="368"/>
      <c r="H6" s="368"/>
      <c r="I6" s="369"/>
      <c r="J6" s="370" t="s">
        <v>27</v>
      </c>
      <c r="K6" s="372" t="s">
        <v>28</v>
      </c>
      <c r="L6" s="373"/>
      <c r="M6" s="77"/>
      <c r="N6" s="78"/>
    </row>
    <row r="7" spans="1:16" s="2" customFormat="1" ht="27.75" customHeight="1" thickBot="1" x14ac:dyDescent="0.35">
      <c r="A7" s="358"/>
      <c r="B7" s="360"/>
      <c r="C7" s="362"/>
      <c r="D7" s="364"/>
      <c r="E7" s="366"/>
      <c r="F7" s="91" t="s">
        <v>29</v>
      </c>
      <c r="G7" s="79" t="s">
        <v>30</v>
      </c>
      <c r="H7" s="79" t="s">
        <v>31</v>
      </c>
      <c r="I7" s="92" t="s">
        <v>32</v>
      </c>
      <c r="J7" s="371"/>
      <c r="K7" s="102" t="s">
        <v>33</v>
      </c>
      <c r="L7" s="103" t="s">
        <v>34</v>
      </c>
      <c r="M7" s="101" t="s">
        <v>35</v>
      </c>
      <c r="N7" s="80" t="s">
        <v>36</v>
      </c>
    </row>
    <row r="8" spans="1:16" s="3" customFormat="1" ht="30" customHeight="1" thickBot="1" x14ac:dyDescent="0.35">
      <c r="A8" s="81">
        <v>1</v>
      </c>
      <c r="B8" s="127" t="s">
        <v>115</v>
      </c>
      <c r="C8" s="84" t="s">
        <v>147</v>
      </c>
      <c r="D8" s="121">
        <f>COUNTA(C19:C83)</f>
        <v>35</v>
      </c>
      <c r="E8" s="89">
        <f>COUNTA(C19:C83)</f>
        <v>35</v>
      </c>
      <c r="F8" s="390">
        <f>MIN(C19:C82)</f>
        <v>42.2</v>
      </c>
      <c r="G8" s="124">
        <f>AVERAGE(C19:C85)</f>
        <v>42.822000000000003</v>
      </c>
      <c r="H8" s="70">
        <v>2</v>
      </c>
      <c r="I8" s="93">
        <f t="shared" ref="I8:I13" si="0">G8-F8</f>
        <v>0.62199999999999989</v>
      </c>
      <c r="J8" s="98">
        <v>1.7424872685185184E-2</v>
      </c>
      <c r="K8" s="104">
        <f>J8</f>
        <v>1.7424872685185184E-2</v>
      </c>
      <c r="L8" s="105">
        <f>K8</f>
        <v>1.7424872685185184E-2</v>
      </c>
      <c r="M8" s="380" t="s">
        <v>212</v>
      </c>
      <c r="N8" s="71"/>
      <c r="O8" s="69"/>
      <c r="P8" s="19"/>
    </row>
    <row r="9" spans="1:16" s="3" customFormat="1" ht="30" customHeight="1" thickBot="1" x14ac:dyDescent="0.35">
      <c r="A9" s="82">
        <v>2</v>
      </c>
      <c r="B9" s="88" t="s">
        <v>116</v>
      </c>
      <c r="C9" s="85" t="s">
        <v>157</v>
      </c>
      <c r="D9" s="20">
        <f>COUNTA(D19:D83)+D8+1</f>
        <v>69</v>
      </c>
      <c r="E9" s="90">
        <f>COUNTA(D19:D83)+1</f>
        <v>34</v>
      </c>
      <c r="F9" s="379">
        <f>MIN(D19:D82)</f>
        <v>42.7</v>
      </c>
      <c r="G9" s="54">
        <f>AVERAGE(D19:D84)</f>
        <v>43.529090909090925</v>
      </c>
      <c r="H9" s="18">
        <v>0</v>
      </c>
      <c r="I9" s="94">
        <f t="shared" si="0"/>
        <v>0.82909090909092242</v>
      </c>
      <c r="J9" s="99">
        <v>3.5659722222222225E-2</v>
      </c>
      <c r="K9" s="106">
        <f>J9-J8</f>
        <v>1.8234849537037041E-2</v>
      </c>
      <c r="L9" s="107">
        <f>K9</f>
        <v>1.8234849537037041E-2</v>
      </c>
      <c r="M9" s="381" t="s">
        <v>213</v>
      </c>
      <c r="N9" s="72"/>
      <c r="O9" s="51"/>
      <c r="P9" s="19"/>
    </row>
    <row r="10" spans="1:16" s="3" customFormat="1" ht="30" customHeight="1" x14ac:dyDescent="0.3">
      <c r="A10" s="82">
        <v>3</v>
      </c>
      <c r="B10" s="88" t="s">
        <v>115</v>
      </c>
      <c r="C10" s="85" t="s">
        <v>145</v>
      </c>
      <c r="D10" s="20">
        <f>COUNTA(E19:E83)+D9+1</f>
        <v>99</v>
      </c>
      <c r="E10" s="90">
        <f>COUNTA(E19:E83)+1</f>
        <v>30</v>
      </c>
      <c r="F10" s="123">
        <f>MIN(E19:E84)</f>
        <v>42.21</v>
      </c>
      <c r="G10" s="53">
        <f>AVERAGE(E19:E85)</f>
        <v>42.61724137931035</v>
      </c>
      <c r="H10" s="18">
        <v>1</v>
      </c>
      <c r="I10" s="94">
        <f t="shared" si="0"/>
        <v>0.40724137931034932</v>
      </c>
      <c r="J10" s="99">
        <v>5.1620370370370372E-2</v>
      </c>
      <c r="K10" s="106">
        <f>J10-J9</f>
        <v>1.5960648148148147E-2</v>
      </c>
      <c r="L10" s="107">
        <f>K10+L8</f>
        <v>3.3385520833333335E-2</v>
      </c>
      <c r="M10" s="381" t="s">
        <v>214</v>
      </c>
      <c r="N10" s="73"/>
      <c r="O10" s="61"/>
      <c r="P10" s="19"/>
    </row>
    <row r="11" spans="1:16" s="3" customFormat="1" ht="30" customHeight="1" thickBot="1" x14ac:dyDescent="0.35">
      <c r="A11" s="82">
        <v>4</v>
      </c>
      <c r="B11" s="88" t="s">
        <v>116</v>
      </c>
      <c r="C11" s="85" t="s">
        <v>158</v>
      </c>
      <c r="D11" s="20">
        <f>COUNTA(F19:F83)+D10+1</f>
        <v>140</v>
      </c>
      <c r="E11" s="90">
        <f>COUNTA(F19:F83)+1</f>
        <v>41</v>
      </c>
      <c r="F11" s="375">
        <f>MIN(F19:F84)</f>
        <v>43.09</v>
      </c>
      <c r="G11" s="53">
        <f>AVERAGE(F19:F84)</f>
        <v>44.180250000000001</v>
      </c>
      <c r="H11" s="18">
        <v>1</v>
      </c>
      <c r="I11" s="94">
        <f t="shared" si="0"/>
        <v>1.0902499999999975</v>
      </c>
      <c r="J11" s="99">
        <v>7.3692129629629635E-2</v>
      </c>
      <c r="K11" s="106">
        <f>J11-J10</f>
        <v>2.2071759259259263E-2</v>
      </c>
      <c r="L11" s="107">
        <f>K11+L9</f>
        <v>4.03066087962963E-2</v>
      </c>
      <c r="M11" s="381" t="s">
        <v>215</v>
      </c>
      <c r="N11" s="72"/>
      <c r="O11" s="51"/>
      <c r="P11" s="19"/>
    </row>
    <row r="12" spans="1:16" s="3" customFormat="1" ht="30" customHeight="1" thickBot="1" x14ac:dyDescent="0.35">
      <c r="A12" s="82">
        <v>5</v>
      </c>
      <c r="B12" s="129" t="s">
        <v>115</v>
      </c>
      <c r="C12" s="86" t="s">
        <v>151</v>
      </c>
      <c r="D12" s="20">
        <f>COUNTA(G19:G83)+D11+1</f>
        <v>195</v>
      </c>
      <c r="E12" s="90">
        <f>COUNTA(G19:G83)+1</f>
        <v>55</v>
      </c>
      <c r="F12" s="376">
        <f>MIN(G19:G84)</f>
        <v>42.13</v>
      </c>
      <c r="G12" s="53">
        <f>AVERAGE(G19:G884)</f>
        <v>42.476296296296304</v>
      </c>
      <c r="H12" s="18">
        <v>6</v>
      </c>
      <c r="I12" s="94">
        <f t="shared" si="0"/>
        <v>0.34629629629630188</v>
      </c>
      <c r="J12" s="99">
        <v>0.10185185185185186</v>
      </c>
      <c r="K12" s="106">
        <f>J12-J11</f>
        <v>2.8159722222222225E-2</v>
      </c>
      <c r="L12" s="108">
        <f>K12+L10</f>
        <v>6.154524305555556E-2</v>
      </c>
      <c r="M12" s="381" t="s">
        <v>216</v>
      </c>
      <c r="N12" s="72"/>
      <c r="O12" s="52"/>
    </row>
    <row r="13" spans="1:16" s="3" customFormat="1" ht="30" customHeight="1" thickBot="1" x14ac:dyDescent="0.35">
      <c r="A13" s="83" t="s">
        <v>37</v>
      </c>
      <c r="B13" s="128" t="s">
        <v>116</v>
      </c>
      <c r="C13" s="87" t="s">
        <v>157</v>
      </c>
      <c r="D13" s="122">
        <f>COUNTA(H19:H83)+D12+1</f>
        <v>239</v>
      </c>
      <c r="E13" s="132">
        <f>COUNTA(H19:H83)+1</f>
        <v>44</v>
      </c>
      <c r="F13" s="389">
        <f>MIN(H19:H84)</f>
        <v>43</v>
      </c>
      <c r="G13" s="74">
        <f>AVERAGE(H19:H84)</f>
        <v>43.62</v>
      </c>
      <c r="H13" s="75">
        <v>4</v>
      </c>
      <c r="I13" s="97">
        <f t="shared" si="0"/>
        <v>0.61999999999999744</v>
      </c>
      <c r="J13" s="100" t="str">
        <f>'Общие результаты'!G6</f>
        <v>3:00:06</v>
      </c>
      <c r="K13" s="109">
        <f>J13-J12</f>
        <v>2.3217592592592567E-2</v>
      </c>
      <c r="L13" s="110">
        <f>K13+L11</f>
        <v>6.3524201388888868E-2</v>
      </c>
      <c r="M13" s="382"/>
      <c r="N13" s="76"/>
      <c r="O13" s="52"/>
    </row>
    <row r="14" spans="1:16" s="3" customFormat="1" ht="30" customHeight="1" x14ac:dyDescent="0.3">
      <c r="A14" s="56"/>
      <c r="B14" s="57"/>
      <c r="C14" s="58"/>
      <c r="D14" s="58"/>
      <c r="E14" s="58"/>
      <c r="F14" s="40">
        <f>AVERAGE(F8,F10,F12)</f>
        <v>42.18</v>
      </c>
      <c r="G14" s="42">
        <f>AVERAGE(G8,G10,G12)</f>
        <v>42.638512558535552</v>
      </c>
      <c r="H14" s="59" t="s">
        <v>143</v>
      </c>
      <c r="I14" s="43">
        <f>AVERAGE(I8,I10,I12)</f>
        <v>0.45851255853555034</v>
      </c>
      <c r="J14" s="58"/>
      <c r="K14" s="58"/>
      <c r="L14" s="58"/>
      <c r="M14" s="21"/>
      <c r="N14" s="21"/>
    </row>
    <row r="15" spans="1:16" ht="27.75" customHeight="1" x14ac:dyDescent="0.3">
      <c r="A15" s="22"/>
      <c r="B15" s="22"/>
      <c r="C15" s="22"/>
      <c r="D15" s="23"/>
      <c r="E15" s="24"/>
      <c r="F15" s="25">
        <f>AVERAGE(F9,F11,F13)</f>
        <v>42.930000000000007</v>
      </c>
      <c r="G15" s="26">
        <f>AVERAGE(G9,G11,G13)</f>
        <v>43.77644696969697</v>
      </c>
      <c r="H15" s="60" t="s">
        <v>159</v>
      </c>
      <c r="I15" s="27">
        <f>AVERAGE(I9,I11,I13)</f>
        <v>0.84644696969697242</v>
      </c>
      <c r="J15" s="24"/>
      <c r="K15" s="24" t="s">
        <v>22</v>
      </c>
      <c r="L15" s="24"/>
      <c r="M15" s="21"/>
      <c r="N15" s="21"/>
    </row>
    <row r="16" spans="1:16" ht="30" customHeight="1" thickBot="1" x14ac:dyDescent="0.35">
      <c r="A16" s="28"/>
      <c r="B16" s="28"/>
      <c r="C16" s="28"/>
      <c r="D16" s="24"/>
      <c r="E16" s="24"/>
      <c r="F16" s="29">
        <f>AVERAGE(F8:F13)</f>
        <v>42.555</v>
      </c>
      <c r="G16" s="30">
        <f>AVERAGE(C19:H90)</f>
        <v>43.195384615384619</v>
      </c>
      <c r="H16" s="31"/>
      <c r="I16" s="32">
        <f>AVERAGE(I8:I13)</f>
        <v>0.65247976411626141</v>
      </c>
      <c r="J16" s="24"/>
      <c r="K16" s="24"/>
      <c r="L16" s="24"/>
      <c r="M16" s="28"/>
      <c r="N16" s="28"/>
    </row>
    <row r="18" spans="2:14" ht="15" thickBot="1" x14ac:dyDescent="0.35">
      <c r="C18" s="33" t="str">
        <f>B8</f>
        <v>Якусик Саша</v>
      </c>
      <c r="D18" s="33" t="str">
        <f>B9</f>
        <v>Карлюк Марина</v>
      </c>
      <c r="E18" s="17" t="str">
        <f>B10</f>
        <v>Якусик Саша</v>
      </c>
      <c r="F18" s="17" t="str">
        <f>B11</f>
        <v>Карлюк Марина</v>
      </c>
      <c r="G18" s="17" t="str">
        <f>B12</f>
        <v>Якусик Саша</v>
      </c>
      <c r="H18" s="17" t="str">
        <f>B13</f>
        <v>Карлюк Марина</v>
      </c>
      <c r="I18" s="17"/>
      <c r="J18" s="17"/>
    </row>
    <row r="19" spans="2:14" x14ac:dyDescent="0.3">
      <c r="B19" s="1">
        <v>1</v>
      </c>
      <c r="C19" s="34">
        <v>49.34</v>
      </c>
      <c r="D19" s="35">
        <v>43.89</v>
      </c>
      <c r="E19" s="35">
        <v>42.64</v>
      </c>
      <c r="F19" s="35">
        <v>44.69</v>
      </c>
      <c r="G19" s="35">
        <v>42.4</v>
      </c>
      <c r="H19" s="35">
        <v>43.2</v>
      </c>
      <c r="I19" s="113"/>
      <c r="J19" s="114"/>
      <c r="K19" s="111"/>
      <c r="M19" s="2"/>
      <c r="N19" s="2"/>
    </row>
    <row r="20" spans="2:14" x14ac:dyDescent="0.3">
      <c r="B20" s="1">
        <v>2</v>
      </c>
      <c r="C20" s="36">
        <v>44.48</v>
      </c>
      <c r="D20" s="37">
        <v>43.38</v>
      </c>
      <c r="E20" s="37">
        <v>42.91</v>
      </c>
      <c r="F20" s="37">
        <v>43.41</v>
      </c>
      <c r="G20" s="37">
        <v>42.41</v>
      </c>
      <c r="H20" s="37">
        <v>43.57</v>
      </c>
      <c r="I20" s="111"/>
      <c r="J20" s="115"/>
      <c r="K20" s="111"/>
      <c r="M20" s="3"/>
      <c r="N20" s="3"/>
    </row>
    <row r="21" spans="2:14" x14ac:dyDescent="0.3">
      <c r="B21" s="1">
        <v>3</v>
      </c>
      <c r="C21" s="36">
        <v>43.6</v>
      </c>
      <c r="D21" s="37">
        <v>43.71</v>
      </c>
      <c r="E21" s="37">
        <v>42.51</v>
      </c>
      <c r="F21" s="37">
        <v>44.21</v>
      </c>
      <c r="G21" s="37">
        <v>42.51</v>
      </c>
      <c r="H21" s="37">
        <v>43.46</v>
      </c>
      <c r="I21" s="111"/>
      <c r="J21" s="115"/>
      <c r="K21" s="111"/>
      <c r="M21" s="3"/>
      <c r="N21" s="3"/>
    </row>
    <row r="22" spans="2:14" x14ac:dyDescent="0.3">
      <c r="B22" s="1">
        <v>4</v>
      </c>
      <c r="C22" s="36">
        <v>42.97</v>
      </c>
      <c r="D22" s="37">
        <v>43.38</v>
      </c>
      <c r="E22" s="37">
        <v>43.33</v>
      </c>
      <c r="F22" s="37">
        <v>44.55</v>
      </c>
      <c r="G22" s="37">
        <v>42.96</v>
      </c>
      <c r="H22" s="37">
        <v>43.39</v>
      </c>
      <c r="I22" s="111"/>
      <c r="J22" s="115"/>
      <c r="K22" s="111"/>
      <c r="M22" s="3"/>
      <c r="N22" s="3"/>
    </row>
    <row r="23" spans="2:14" x14ac:dyDescent="0.3">
      <c r="B23" s="1">
        <v>5</v>
      </c>
      <c r="C23" s="36">
        <v>43.52</v>
      </c>
      <c r="D23" s="37">
        <v>43.19</v>
      </c>
      <c r="E23" s="37">
        <v>42.48</v>
      </c>
      <c r="F23" s="37">
        <v>43.71</v>
      </c>
      <c r="G23" s="37">
        <v>43.59</v>
      </c>
      <c r="H23" s="37">
        <v>43.23</v>
      </c>
      <c r="I23" s="111"/>
      <c r="J23" s="115"/>
      <c r="K23" s="111"/>
    </row>
    <row r="24" spans="2:14" x14ac:dyDescent="0.3">
      <c r="B24" s="1">
        <v>6</v>
      </c>
      <c r="C24" s="36">
        <v>42.3</v>
      </c>
      <c r="D24" s="37">
        <v>43.14</v>
      </c>
      <c r="E24" s="37">
        <v>42.55</v>
      </c>
      <c r="F24" s="37">
        <v>43.63</v>
      </c>
      <c r="G24" s="37">
        <v>42.4</v>
      </c>
      <c r="H24" s="37">
        <v>43.15</v>
      </c>
      <c r="I24" s="111"/>
      <c r="J24" s="115"/>
      <c r="K24" s="111"/>
    </row>
    <row r="25" spans="2:14" x14ac:dyDescent="0.3">
      <c r="B25" s="1">
        <v>7</v>
      </c>
      <c r="C25" s="36">
        <v>42.67</v>
      </c>
      <c r="D25" s="37">
        <v>42.94</v>
      </c>
      <c r="E25" s="37">
        <v>42.33</v>
      </c>
      <c r="F25" s="37">
        <v>43.59</v>
      </c>
      <c r="G25" s="37">
        <v>42.44</v>
      </c>
      <c r="H25" s="37">
        <v>43.77</v>
      </c>
      <c r="I25" s="111"/>
      <c r="J25" s="115"/>
      <c r="K25" s="111"/>
    </row>
    <row r="26" spans="2:14" x14ac:dyDescent="0.3">
      <c r="B26" s="1">
        <v>8</v>
      </c>
      <c r="C26" s="36">
        <v>42.35</v>
      </c>
      <c r="D26" s="37">
        <v>44.03</v>
      </c>
      <c r="E26" s="37">
        <v>42.62</v>
      </c>
      <c r="F26" s="37">
        <v>44.03</v>
      </c>
      <c r="G26" s="37">
        <v>42.45</v>
      </c>
      <c r="H26" s="37">
        <v>43.29</v>
      </c>
      <c r="I26" s="111"/>
      <c r="J26" s="115"/>
      <c r="K26" s="111"/>
    </row>
    <row r="27" spans="2:14" x14ac:dyDescent="0.3">
      <c r="B27" s="1">
        <v>9</v>
      </c>
      <c r="C27" s="41">
        <v>42.52</v>
      </c>
      <c r="D27" s="37">
        <v>43.47</v>
      </c>
      <c r="E27" s="37">
        <v>42.45</v>
      </c>
      <c r="F27" s="37">
        <v>44.41</v>
      </c>
      <c r="G27" s="37">
        <v>43.47</v>
      </c>
      <c r="H27" s="37">
        <v>43.39</v>
      </c>
      <c r="I27" s="111"/>
      <c r="J27" s="115"/>
      <c r="K27" s="111"/>
    </row>
    <row r="28" spans="2:14" x14ac:dyDescent="0.3">
      <c r="B28" s="1">
        <v>10</v>
      </c>
      <c r="C28" s="36">
        <v>42.23</v>
      </c>
      <c r="D28" s="37">
        <v>43.33</v>
      </c>
      <c r="E28" s="37">
        <v>42.63</v>
      </c>
      <c r="F28" s="37">
        <v>43.09</v>
      </c>
      <c r="G28" s="37">
        <v>42.47</v>
      </c>
      <c r="H28" s="37">
        <v>43.26</v>
      </c>
      <c r="I28" s="111"/>
      <c r="J28" s="115"/>
      <c r="K28" s="111"/>
    </row>
    <row r="29" spans="2:14" x14ac:dyDescent="0.3">
      <c r="B29" s="1">
        <v>11</v>
      </c>
      <c r="C29" s="36">
        <v>42.31</v>
      </c>
      <c r="D29" s="37">
        <v>43.32</v>
      </c>
      <c r="E29" s="37">
        <v>42.36</v>
      </c>
      <c r="F29" s="37">
        <v>43.67</v>
      </c>
      <c r="G29" s="37">
        <v>42.42</v>
      </c>
      <c r="H29" s="37">
        <v>43.39</v>
      </c>
      <c r="I29" s="111"/>
      <c r="J29" s="115"/>
      <c r="K29" s="111"/>
    </row>
    <row r="30" spans="2:14" x14ac:dyDescent="0.3">
      <c r="B30" s="1">
        <v>12</v>
      </c>
      <c r="C30" s="36">
        <v>42.55</v>
      </c>
      <c r="D30" s="37">
        <v>43.64</v>
      </c>
      <c r="E30" s="37">
        <v>42.37</v>
      </c>
      <c r="F30" s="37">
        <v>43.54</v>
      </c>
      <c r="G30" s="37">
        <v>42.48</v>
      </c>
      <c r="H30" s="37">
        <v>44.32</v>
      </c>
      <c r="I30" s="111"/>
      <c r="J30" s="115"/>
      <c r="K30" s="111"/>
    </row>
    <row r="31" spans="2:14" x14ac:dyDescent="0.3">
      <c r="B31" s="1">
        <v>13</v>
      </c>
      <c r="C31" s="36">
        <v>42.8</v>
      </c>
      <c r="D31" s="37">
        <v>43.53</v>
      </c>
      <c r="E31" s="37">
        <v>42.35</v>
      </c>
      <c r="F31" s="37">
        <v>43.38</v>
      </c>
      <c r="G31" s="37">
        <v>42.37</v>
      </c>
      <c r="H31" s="37">
        <v>45.18</v>
      </c>
      <c r="I31" s="111"/>
      <c r="J31" s="115"/>
      <c r="K31" s="112"/>
      <c r="L31" s="1"/>
    </row>
    <row r="32" spans="2:14" x14ac:dyDescent="0.3">
      <c r="B32" s="1">
        <v>14</v>
      </c>
      <c r="C32" s="39">
        <v>42.61</v>
      </c>
      <c r="D32" s="37">
        <v>43.03</v>
      </c>
      <c r="E32" s="37">
        <v>44.3</v>
      </c>
      <c r="F32" s="37">
        <v>43.93</v>
      </c>
      <c r="G32" s="37">
        <v>42.14</v>
      </c>
      <c r="H32" s="37">
        <v>43.23</v>
      </c>
      <c r="I32" s="111"/>
      <c r="J32" s="115"/>
      <c r="K32" s="112"/>
      <c r="L32" s="1"/>
    </row>
    <row r="33" spans="2:12" x14ac:dyDescent="0.3">
      <c r="B33" s="1">
        <v>15</v>
      </c>
      <c r="C33" s="36">
        <v>42.2</v>
      </c>
      <c r="D33" s="37">
        <v>43.15</v>
      </c>
      <c r="E33" s="37">
        <v>42.67</v>
      </c>
      <c r="F33" s="37">
        <v>43.4</v>
      </c>
      <c r="G33" s="37">
        <v>42.23</v>
      </c>
      <c r="H33" s="37">
        <v>43.1</v>
      </c>
      <c r="I33" s="111"/>
      <c r="J33" s="115"/>
      <c r="K33" s="112"/>
      <c r="L33" s="1"/>
    </row>
    <row r="34" spans="2:12" x14ac:dyDescent="0.3">
      <c r="B34" s="1">
        <v>16</v>
      </c>
      <c r="C34" s="36">
        <v>42.69</v>
      </c>
      <c r="D34" s="44">
        <v>43.7</v>
      </c>
      <c r="E34" s="37">
        <v>42.58</v>
      </c>
      <c r="F34" s="37">
        <v>43.33</v>
      </c>
      <c r="G34" s="37">
        <v>42.13</v>
      </c>
      <c r="H34" s="37">
        <v>43.24</v>
      </c>
      <c r="I34" s="111"/>
      <c r="J34" s="115"/>
      <c r="K34" s="112"/>
      <c r="L34" s="1"/>
    </row>
    <row r="35" spans="2:12" x14ac:dyDescent="0.3">
      <c r="B35" s="1">
        <v>17</v>
      </c>
      <c r="C35" s="36">
        <v>42.35</v>
      </c>
      <c r="D35" s="37">
        <v>43.25</v>
      </c>
      <c r="E35" s="37">
        <v>42.21</v>
      </c>
      <c r="F35" s="37">
        <v>43.36</v>
      </c>
      <c r="G35" s="37">
        <v>42.36</v>
      </c>
      <c r="H35" s="37">
        <v>43.63</v>
      </c>
      <c r="I35" s="111"/>
      <c r="J35" s="115"/>
      <c r="K35" s="112"/>
      <c r="L35" s="1"/>
    </row>
    <row r="36" spans="2:12" x14ac:dyDescent="0.3">
      <c r="B36" s="1">
        <v>18</v>
      </c>
      <c r="C36" s="36">
        <v>42.42</v>
      </c>
      <c r="D36" s="37">
        <v>44.64</v>
      </c>
      <c r="E36" s="37">
        <v>42.37</v>
      </c>
      <c r="F36" s="37">
        <v>43.32</v>
      </c>
      <c r="G36" s="37">
        <v>42.61</v>
      </c>
      <c r="H36" s="37">
        <v>43.23</v>
      </c>
      <c r="I36" s="111"/>
      <c r="J36" s="115"/>
      <c r="K36" s="112"/>
      <c r="L36" s="1"/>
    </row>
    <row r="37" spans="2:12" x14ac:dyDescent="0.3">
      <c r="B37" s="1">
        <v>19</v>
      </c>
      <c r="C37" s="36">
        <v>42.74</v>
      </c>
      <c r="D37" s="37">
        <v>43.97</v>
      </c>
      <c r="E37" s="37">
        <v>42.33</v>
      </c>
      <c r="F37" s="37">
        <v>61.2</v>
      </c>
      <c r="G37" s="37">
        <v>42.39</v>
      </c>
      <c r="H37" s="37">
        <v>43.36</v>
      </c>
      <c r="I37" s="111"/>
      <c r="J37" s="115"/>
      <c r="K37" s="112"/>
      <c r="L37" s="1"/>
    </row>
    <row r="38" spans="2:12" x14ac:dyDescent="0.3">
      <c r="B38" s="1">
        <v>20</v>
      </c>
      <c r="C38" s="36">
        <v>42.35</v>
      </c>
      <c r="D38" s="37">
        <v>43.91</v>
      </c>
      <c r="E38" s="37">
        <v>42.35</v>
      </c>
      <c r="F38" s="37">
        <v>43.87</v>
      </c>
      <c r="G38" s="37">
        <v>42.42</v>
      </c>
      <c r="H38" s="37">
        <v>44.58</v>
      </c>
      <c r="I38" s="111"/>
      <c r="J38" s="115"/>
      <c r="K38" s="112"/>
      <c r="L38" s="1"/>
    </row>
    <row r="39" spans="2:12" x14ac:dyDescent="0.3">
      <c r="B39" s="1">
        <v>21</v>
      </c>
      <c r="C39" s="36">
        <v>42.56</v>
      </c>
      <c r="D39" s="37">
        <v>43.48</v>
      </c>
      <c r="E39" s="37">
        <v>42.94</v>
      </c>
      <c r="F39" s="37">
        <v>44.94</v>
      </c>
      <c r="G39" s="37">
        <v>42.31</v>
      </c>
      <c r="H39" s="37">
        <v>43.42</v>
      </c>
      <c r="I39" s="111"/>
      <c r="J39" s="115"/>
      <c r="K39" s="112"/>
      <c r="L39" s="1"/>
    </row>
    <row r="40" spans="2:12" x14ac:dyDescent="0.3">
      <c r="B40" s="1">
        <v>22</v>
      </c>
      <c r="C40" s="36">
        <v>42.31</v>
      </c>
      <c r="D40" s="37">
        <v>43.63</v>
      </c>
      <c r="E40" s="37">
        <v>42.46</v>
      </c>
      <c r="F40" s="37">
        <v>43.53</v>
      </c>
      <c r="G40" s="37">
        <v>42.35</v>
      </c>
      <c r="H40" s="37">
        <v>46.87</v>
      </c>
      <c r="I40" s="111"/>
      <c r="J40" s="115"/>
      <c r="K40" s="112"/>
      <c r="L40" s="1"/>
    </row>
    <row r="41" spans="2:12" x14ac:dyDescent="0.3">
      <c r="B41" s="1">
        <v>23</v>
      </c>
      <c r="C41" s="36">
        <v>42.33</v>
      </c>
      <c r="D41" s="37">
        <v>43.49</v>
      </c>
      <c r="E41" s="37">
        <v>42.62</v>
      </c>
      <c r="F41" s="37">
        <v>43.72</v>
      </c>
      <c r="G41" s="37">
        <v>42.38</v>
      </c>
      <c r="H41" s="37">
        <v>43.07</v>
      </c>
      <c r="I41" s="111"/>
      <c r="J41" s="115"/>
      <c r="K41" s="112"/>
      <c r="L41" s="1"/>
    </row>
    <row r="42" spans="2:12" x14ac:dyDescent="0.3">
      <c r="B42" s="1">
        <v>24</v>
      </c>
      <c r="C42" s="36">
        <v>42.57</v>
      </c>
      <c r="D42" s="37">
        <v>43.31</v>
      </c>
      <c r="E42" s="37">
        <v>42.58</v>
      </c>
      <c r="F42" s="37">
        <v>43.25</v>
      </c>
      <c r="G42" s="37">
        <v>43.42</v>
      </c>
      <c r="H42" s="37">
        <v>44.31</v>
      </c>
      <c r="I42" s="111"/>
      <c r="J42" s="115"/>
      <c r="K42" s="112"/>
      <c r="L42" s="1"/>
    </row>
    <row r="43" spans="2:12" x14ac:dyDescent="0.3">
      <c r="B43" s="1">
        <v>25</v>
      </c>
      <c r="C43" s="36">
        <v>42.35</v>
      </c>
      <c r="D43" s="37">
        <v>44.13</v>
      </c>
      <c r="E43" s="37">
        <v>42.45</v>
      </c>
      <c r="F43" s="37">
        <v>43.59</v>
      </c>
      <c r="G43" s="37">
        <v>42.66</v>
      </c>
      <c r="H43" s="37">
        <v>43.43</v>
      </c>
      <c r="I43" s="111"/>
      <c r="J43" s="115"/>
      <c r="K43" s="112"/>
      <c r="L43" s="1"/>
    </row>
    <row r="44" spans="2:12" x14ac:dyDescent="0.3">
      <c r="B44" s="1">
        <v>26</v>
      </c>
      <c r="C44" s="36">
        <v>42.42</v>
      </c>
      <c r="D44" s="37">
        <v>43.38</v>
      </c>
      <c r="E44" s="37">
        <v>42.62</v>
      </c>
      <c r="F44" s="37">
        <v>43.37</v>
      </c>
      <c r="G44" s="37">
        <v>42.13</v>
      </c>
      <c r="H44" s="37">
        <v>44.29</v>
      </c>
      <c r="I44" s="111"/>
      <c r="J44" s="115"/>
      <c r="K44" s="112"/>
      <c r="L44" s="1"/>
    </row>
    <row r="45" spans="2:12" x14ac:dyDescent="0.3">
      <c r="B45" s="1">
        <v>27</v>
      </c>
      <c r="C45" s="36">
        <v>42.44</v>
      </c>
      <c r="D45" s="37">
        <v>43.25</v>
      </c>
      <c r="E45" s="37">
        <v>42.28</v>
      </c>
      <c r="F45" s="37">
        <v>43.18</v>
      </c>
      <c r="G45" s="37">
        <v>42.22</v>
      </c>
      <c r="H45" s="37">
        <v>43.79</v>
      </c>
      <c r="I45" s="111"/>
      <c r="J45" s="115"/>
      <c r="K45" s="112"/>
      <c r="L45" s="1"/>
    </row>
    <row r="46" spans="2:12" x14ac:dyDescent="0.3">
      <c r="B46" s="1">
        <v>28</v>
      </c>
      <c r="C46" s="36">
        <v>42.32</v>
      </c>
      <c r="D46" s="37">
        <v>43.53</v>
      </c>
      <c r="E46" s="37">
        <v>42.38</v>
      </c>
      <c r="F46" s="37">
        <v>43.22</v>
      </c>
      <c r="G46" s="37">
        <v>42.37</v>
      </c>
      <c r="H46" s="37">
        <v>43</v>
      </c>
      <c r="I46" s="111"/>
      <c r="J46" s="115"/>
      <c r="K46" s="112"/>
      <c r="L46" s="1"/>
    </row>
    <row r="47" spans="2:12" x14ac:dyDescent="0.3">
      <c r="B47" s="1">
        <v>29</v>
      </c>
      <c r="C47" s="36">
        <v>42.42</v>
      </c>
      <c r="D47" s="37">
        <v>43.43</v>
      </c>
      <c r="E47" s="37">
        <v>43.23</v>
      </c>
      <c r="F47" s="37">
        <v>44.46</v>
      </c>
      <c r="G47" s="37">
        <v>42.63</v>
      </c>
      <c r="H47" s="37">
        <v>43.8</v>
      </c>
      <c r="I47" s="111"/>
      <c r="J47" s="115"/>
      <c r="K47" s="112"/>
      <c r="L47" s="1"/>
    </row>
    <row r="48" spans="2:12" x14ac:dyDescent="0.3">
      <c r="B48" s="1">
        <v>30</v>
      </c>
      <c r="C48" s="36">
        <v>42.34</v>
      </c>
      <c r="D48" s="37">
        <v>45.41</v>
      </c>
      <c r="E48" s="37"/>
      <c r="F48" s="37">
        <v>43.33</v>
      </c>
      <c r="G48" s="37">
        <v>42.41</v>
      </c>
      <c r="H48" s="37">
        <v>43.79</v>
      </c>
      <c r="I48" s="111"/>
      <c r="J48" s="115"/>
      <c r="K48" s="112"/>
      <c r="L48" s="1"/>
    </row>
    <row r="49" spans="2:12" x14ac:dyDescent="0.3">
      <c r="B49" s="1">
        <v>31</v>
      </c>
      <c r="C49" s="36">
        <v>42.74</v>
      </c>
      <c r="D49" s="37">
        <v>42.89</v>
      </c>
      <c r="E49" s="37"/>
      <c r="F49" s="37">
        <v>43.58</v>
      </c>
      <c r="G49" s="37">
        <v>42.32</v>
      </c>
      <c r="H49" s="37">
        <v>43.73</v>
      </c>
      <c r="I49" s="111"/>
      <c r="J49" s="115"/>
      <c r="K49" s="112"/>
      <c r="L49" s="1"/>
    </row>
    <row r="50" spans="2:12" x14ac:dyDescent="0.3">
      <c r="B50" s="1">
        <v>32</v>
      </c>
      <c r="C50" s="36">
        <v>42.54</v>
      </c>
      <c r="D50" s="37">
        <v>42.7</v>
      </c>
      <c r="E50" s="37"/>
      <c r="F50" s="37">
        <v>43.38</v>
      </c>
      <c r="G50" s="37">
        <v>43.34</v>
      </c>
      <c r="H50" s="37">
        <v>43.67</v>
      </c>
      <c r="I50" s="111"/>
      <c r="J50" s="115"/>
      <c r="K50" s="112"/>
      <c r="L50" s="1"/>
    </row>
    <row r="51" spans="2:12" x14ac:dyDescent="0.3">
      <c r="B51" s="1">
        <v>33</v>
      </c>
      <c r="C51" s="36">
        <v>42.59</v>
      </c>
      <c r="D51" s="37">
        <v>43.23</v>
      </c>
      <c r="E51" s="37"/>
      <c r="F51" s="37">
        <v>43.79</v>
      </c>
      <c r="G51" s="37">
        <v>42.28</v>
      </c>
      <c r="H51" s="37">
        <v>43.36</v>
      </c>
      <c r="I51" s="111"/>
      <c r="J51" s="115"/>
      <c r="K51" s="112"/>
      <c r="L51" s="1"/>
    </row>
    <row r="52" spans="2:12" x14ac:dyDescent="0.3">
      <c r="B52" s="1">
        <v>34</v>
      </c>
      <c r="C52" s="36">
        <v>42.66</v>
      </c>
      <c r="D52" s="37"/>
      <c r="E52" s="37"/>
      <c r="F52" s="37">
        <v>43.75</v>
      </c>
      <c r="G52" s="37">
        <v>42.3</v>
      </c>
      <c r="H52" s="37">
        <v>44.54</v>
      </c>
      <c r="I52" s="111"/>
      <c r="J52" s="115"/>
      <c r="K52" s="112"/>
      <c r="L52" s="1"/>
    </row>
    <row r="53" spans="2:12" x14ac:dyDescent="0.3">
      <c r="B53" s="1">
        <v>35</v>
      </c>
      <c r="C53" s="36">
        <v>43.18</v>
      </c>
      <c r="D53" s="37"/>
      <c r="E53" s="37"/>
      <c r="F53" s="37">
        <v>43.6</v>
      </c>
      <c r="G53" s="37">
        <v>42.14</v>
      </c>
      <c r="H53" s="37">
        <v>43.41</v>
      </c>
      <c r="I53" s="111"/>
      <c r="J53" s="115"/>
      <c r="K53" s="112"/>
      <c r="L53" s="1"/>
    </row>
    <row r="54" spans="2:12" x14ac:dyDescent="0.3">
      <c r="B54" s="1">
        <v>36</v>
      </c>
      <c r="C54" s="36"/>
      <c r="D54" s="37"/>
      <c r="E54" s="37"/>
      <c r="F54" s="37">
        <v>43.22</v>
      </c>
      <c r="G54" s="37">
        <v>42.27</v>
      </c>
      <c r="H54" s="37">
        <v>43.53</v>
      </c>
      <c r="I54" s="111"/>
      <c r="J54" s="115"/>
      <c r="K54" s="112"/>
      <c r="L54" s="1"/>
    </row>
    <row r="55" spans="2:12" x14ac:dyDescent="0.3">
      <c r="B55" s="1">
        <v>37</v>
      </c>
      <c r="C55" s="36"/>
      <c r="D55" s="37"/>
      <c r="E55" s="37"/>
      <c r="F55" s="37">
        <v>43.9</v>
      </c>
      <c r="G55" s="37">
        <v>42.36</v>
      </c>
      <c r="H55" s="37">
        <v>43.35</v>
      </c>
      <c r="I55" s="111"/>
      <c r="J55" s="115"/>
      <c r="K55" s="112"/>
      <c r="L55" s="1"/>
    </row>
    <row r="56" spans="2:12" x14ac:dyDescent="0.3">
      <c r="B56" s="1">
        <v>38</v>
      </c>
      <c r="C56" s="36"/>
      <c r="D56" s="37"/>
      <c r="E56" s="37"/>
      <c r="F56" s="37">
        <v>43.76</v>
      </c>
      <c r="G56" s="37">
        <v>42.52</v>
      </c>
      <c r="H56" s="37">
        <v>43.08</v>
      </c>
      <c r="I56" s="111"/>
      <c r="J56" s="115"/>
      <c r="K56" s="112"/>
      <c r="L56" s="1"/>
    </row>
    <row r="57" spans="2:12" x14ac:dyDescent="0.3">
      <c r="B57" s="1">
        <v>39</v>
      </c>
      <c r="C57" s="36"/>
      <c r="D57" s="37"/>
      <c r="E57" s="37"/>
      <c r="F57" s="37">
        <v>43.59</v>
      </c>
      <c r="G57" s="37">
        <v>42.35</v>
      </c>
      <c r="H57" s="37">
        <v>43.21</v>
      </c>
      <c r="I57" s="111"/>
      <c r="J57" s="115"/>
      <c r="K57" s="112"/>
      <c r="L57" s="1"/>
    </row>
    <row r="58" spans="2:12" x14ac:dyDescent="0.3">
      <c r="B58" s="1">
        <v>40</v>
      </c>
      <c r="C58" s="36"/>
      <c r="D58" s="37"/>
      <c r="E58" s="37"/>
      <c r="F58" s="37">
        <v>45.73</v>
      </c>
      <c r="G58" s="37">
        <v>42.43</v>
      </c>
      <c r="H58" s="37">
        <v>43.29</v>
      </c>
      <c r="I58" s="111"/>
      <c r="J58" s="115"/>
      <c r="K58" s="112"/>
      <c r="L58" s="1"/>
    </row>
    <row r="59" spans="2:12" x14ac:dyDescent="0.3">
      <c r="B59" s="1">
        <v>41</v>
      </c>
      <c r="C59" s="36"/>
      <c r="D59" s="37"/>
      <c r="E59" s="37"/>
      <c r="F59" s="37"/>
      <c r="G59" s="37">
        <v>42.48</v>
      </c>
      <c r="H59" s="37">
        <v>43</v>
      </c>
      <c r="I59" s="111"/>
      <c r="J59" s="115"/>
      <c r="K59" s="112"/>
      <c r="L59" s="1"/>
    </row>
    <row r="60" spans="2:12" x14ac:dyDescent="0.3">
      <c r="B60" s="1">
        <v>42</v>
      </c>
      <c r="C60" s="36"/>
      <c r="D60" s="37"/>
      <c r="E60" s="37"/>
      <c r="F60" s="37"/>
      <c r="G60" s="37">
        <v>42.47</v>
      </c>
      <c r="H60" s="37">
        <v>43.48</v>
      </c>
      <c r="I60" s="111"/>
      <c r="J60" s="115"/>
      <c r="K60" s="112"/>
      <c r="L60" s="1"/>
    </row>
    <row r="61" spans="2:12" x14ac:dyDescent="0.3">
      <c r="B61" s="1">
        <v>43</v>
      </c>
      <c r="C61" s="36"/>
      <c r="D61" s="37"/>
      <c r="E61" s="37"/>
      <c r="F61" s="37"/>
      <c r="G61" s="37">
        <v>42.46</v>
      </c>
      <c r="H61" s="37">
        <v>43.27</v>
      </c>
      <c r="I61" s="111"/>
      <c r="J61" s="115"/>
      <c r="K61" s="112"/>
      <c r="L61" s="1"/>
    </row>
    <row r="62" spans="2:12" x14ac:dyDescent="0.3">
      <c r="B62" s="1">
        <v>44</v>
      </c>
      <c r="C62" s="36"/>
      <c r="D62" s="37"/>
      <c r="E62" s="37"/>
      <c r="F62" s="37"/>
      <c r="G62" s="37">
        <v>42.23</v>
      </c>
      <c r="H62" s="37"/>
      <c r="I62" s="111"/>
      <c r="J62" s="115"/>
      <c r="K62" s="112"/>
      <c r="L62" s="1"/>
    </row>
    <row r="63" spans="2:12" x14ac:dyDescent="0.3">
      <c r="B63" s="1">
        <v>45</v>
      </c>
      <c r="C63" s="36"/>
      <c r="D63" s="37"/>
      <c r="E63" s="37"/>
      <c r="F63" s="37"/>
      <c r="G63" s="37">
        <v>42.27</v>
      </c>
      <c r="H63" s="37"/>
      <c r="I63" s="111"/>
      <c r="J63" s="115"/>
      <c r="K63" s="112"/>
      <c r="L63" s="1"/>
    </row>
    <row r="64" spans="2:12" x14ac:dyDescent="0.3">
      <c r="B64" s="1">
        <v>46</v>
      </c>
      <c r="C64" s="36"/>
      <c r="D64" s="37"/>
      <c r="E64" s="37"/>
      <c r="F64" s="37"/>
      <c r="G64" s="37">
        <v>42.37</v>
      </c>
      <c r="H64" s="37"/>
      <c r="I64" s="111"/>
      <c r="J64" s="115"/>
      <c r="K64" s="112"/>
      <c r="L64" s="1"/>
    </row>
    <row r="65" spans="1:16" x14ac:dyDescent="0.3">
      <c r="B65" s="1">
        <v>47</v>
      </c>
      <c r="C65" s="36"/>
      <c r="D65" s="37"/>
      <c r="E65" s="37"/>
      <c r="F65" s="37"/>
      <c r="G65" s="37">
        <v>42.66</v>
      </c>
      <c r="H65" s="37"/>
      <c r="I65" s="111"/>
      <c r="J65" s="115"/>
      <c r="K65" s="112"/>
      <c r="L65" s="1"/>
    </row>
    <row r="66" spans="1:16" x14ac:dyDescent="0.3">
      <c r="B66" s="1">
        <v>48</v>
      </c>
      <c r="C66" s="36"/>
      <c r="D66" s="37"/>
      <c r="E66" s="37"/>
      <c r="F66" s="37"/>
      <c r="G66" s="37">
        <v>42.42</v>
      </c>
      <c r="H66" s="37"/>
      <c r="I66" s="111"/>
      <c r="J66" s="115"/>
      <c r="K66" s="112"/>
      <c r="L66" s="1"/>
    </row>
    <row r="67" spans="1:16" x14ac:dyDescent="0.3">
      <c r="B67" s="1">
        <v>49</v>
      </c>
      <c r="C67" s="36"/>
      <c r="D67" s="37"/>
      <c r="E67" s="37"/>
      <c r="F67" s="37"/>
      <c r="G67" s="37">
        <v>42.45</v>
      </c>
      <c r="H67" s="37"/>
      <c r="I67" s="111"/>
      <c r="J67" s="115"/>
      <c r="K67" s="112"/>
      <c r="L67" s="1"/>
    </row>
    <row r="68" spans="1:16" x14ac:dyDescent="0.3">
      <c r="B68" s="1">
        <v>50</v>
      </c>
      <c r="C68" s="36"/>
      <c r="D68" s="37"/>
      <c r="E68" s="37"/>
      <c r="F68" s="37"/>
      <c r="G68" s="37">
        <v>42.32</v>
      </c>
      <c r="H68" s="37"/>
      <c r="I68" s="111"/>
      <c r="J68" s="115"/>
      <c r="K68" s="112"/>
      <c r="L68" s="1"/>
    </row>
    <row r="69" spans="1:16" x14ac:dyDescent="0.3">
      <c r="B69" s="1">
        <v>51</v>
      </c>
      <c r="C69" s="36"/>
      <c r="D69" s="37"/>
      <c r="E69" s="37"/>
      <c r="F69" s="37"/>
      <c r="G69" s="37">
        <v>42.34</v>
      </c>
      <c r="H69" s="37"/>
      <c r="I69" s="111"/>
      <c r="J69" s="115"/>
      <c r="K69" s="112"/>
      <c r="L69" s="1"/>
    </row>
    <row r="70" spans="1:16" x14ac:dyDescent="0.3">
      <c r="B70" s="1">
        <v>52</v>
      </c>
      <c r="C70" s="36"/>
      <c r="D70" s="37"/>
      <c r="E70" s="37"/>
      <c r="F70" s="37"/>
      <c r="G70" s="37">
        <v>42.39</v>
      </c>
      <c r="H70" s="37"/>
      <c r="I70" s="111"/>
      <c r="J70" s="115"/>
      <c r="K70" s="112"/>
      <c r="L70" s="1"/>
    </row>
    <row r="71" spans="1:16" x14ac:dyDescent="0.3">
      <c r="B71" s="1">
        <v>53</v>
      </c>
      <c r="C71" s="36"/>
      <c r="D71" s="37"/>
      <c r="E71" s="37"/>
      <c r="F71" s="37"/>
      <c r="G71" s="37">
        <v>42.37</v>
      </c>
      <c r="H71" s="37"/>
      <c r="I71" s="111"/>
      <c r="J71" s="115"/>
      <c r="K71" s="112"/>
      <c r="L71" s="1"/>
    </row>
    <row r="72" spans="1:16" x14ac:dyDescent="0.3">
      <c r="B72" s="1">
        <v>54</v>
      </c>
      <c r="C72" s="36"/>
      <c r="D72" s="37"/>
      <c r="E72" s="37"/>
      <c r="F72" s="37"/>
      <c r="G72" s="37">
        <v>42.65</v>
      </c>
      <c r="H72" s="37"/>
      <c r="I72" s="111"/>
      <c r="J72" s="115"/>
      <c r="K72" s="112"/>
      <c r="L72" s="1"/>
    </row>
    <row r="73" spans="1:16" x14ac:dyDescent="0.3">
      <c r="B73" s="1">
        <v>55</v>
      </c>
      <c r="C73" s="36"/>
      <c r="D73" s="37"/>
      <c r="E73" s="37"/>
      <c r="F73" s="37"/>
      <c r="G73" s="37"/>
      <c r="H73" s="37"/>
      <c r="I73" s="111"/>
      <c r="J73" s="115"/>
      <c r="K73" s="112"/>
      <c r="L73" s="1"/>
    </row>
    <row r="74" spans="1:16" x14ac:dyDescent="0.3">
      <c r="B74" s="1">
        <v>56</v>
      </c>
      <c r="C74" s="36"/>
      <c r="D74" s="37"/>
      <c r="E74" s="37"/>
      <c r="F74" s="37"/>
      <c r="G74" s="37"/>
      <c r="H74" s="37"/>
      <c r="I74" s="111"/>
      <c r="J74" s="115"/>
      <c r="K74" s="112"/>
      <c r="L74" s="1"/>
    </row>
    <row r="75" spans="1:16" x14ac:dyDescent="0.3">
      <c r="B75" s="1">
        <v>57</v>
      </c>
      <c r="C75" s="55"/>
      <c r="D75" s="37"/>
      <c r="E75" s="37"/>
      <c r="F75" s="37"/>
      <c r="G75" s="37"/>
      <c r="H75" s="37"/>
      <c r="I75" s="112"/>
      <c r="J75" s="116"/>
      <c r="K75" s="112"/>
      <c r="L75" s="1"/>
    </row>
    <row r="76" spans="1:16" x14ac:dyDescent="0.3">
      <c r="B76" s="1">
        <v>58</v>
      </c>
      <c r="C76" s="117"/>
      <c r="D76" s="111"/>
      <c r="E76" s="111"/>
      <c r="F76" s="111"/>
      <c r="G76" s="111"/>
      <c r="H76" s="111"/>
      <c r="I76" s="112"/>
      <c r="J76" s="116"/>
      <c r="K76" s="112"/>
      <c r="L76" s="1"/>
    </row>
    <row r="77" spans="1:16" x14ac:dyDescent="0.3">
      <c r="B77" s="1">
        <v>59</v>
      </c>
      <c r="C77" s="117"/>
      <c r="D77" s="111"/>
      <c r="E77" s="111"/>
      <c r="F77" s="111"/>
      <c r="G77" s="111"/>
      <c r="H77" s="111"/>
      <c r="I77" s="111"/>
      <c r="J77" s="115"/>
      <c r="K77" s="111"/>
    </row>
    <row r="78" spans="1:16" x14ac:dyDescent="0.3">
      <c r="B78" s="1">
        <v>60</v>
      </c>
      <c r="C78" s="117"/>
      <c r="D78" s="111"/>
      <c r="E78" s="111"/>
      <c r="F78" s="111"/>
      <c r="G78" s="111"/>
      <c r="H78" s="111"/>
      <c r="I78" s="111"/>
      <c r="J78" s="115"/>
      <c r="K78" s="111"/>
    </row>
    <row r="79" spans="1:16" s="2" customFormat="1" x14ac:dyDescent="0.3">
      <c r="A79" s="1"/>
      <c r="B79" s="1">
        <v>61</v>
      </c>
      <c r="C79" s="117"/>
      <c r="D79" s="111"/>
      <c r="E79" s="111"/>
      <c r="F79" s="111"/>
      <c r="G79" s="111"/>
      <c r="H79" s="111"/>
      <c r="I79" s="111"/>
      <c r="J79" s="115"/>
      <c r="K79" s="111"/>
      <c r="M79" s="1"/>
      <c r="N79" s="1"/>
      <c r="O79" s="1"/>
      <c r="P79" s="1"/>
    </row>
    <row r="80" spans="1:16" s="2" customFormat="1" x14ac:dyDescent="0.3">
      <c r="A80" s="1"/>
      <c r="B80" s="1">
        <v>62</v>
      </c>
      <c r="C80" s="117"/>
      <c r="D80" s="111"/>
      <c r="E80" s="111"/>
      <c r="F80" s="111"/>
      <c r="G80" s="111"/>
      <c r="H80" s="111"/>
      <c r="I80" s="111"/>
      <c r="J80" s="115"/>
      <c r="K80" s="111"/>
      <c r="M80" s="1"/>
      <c r="N80" s="1"/>
      <c r="O80" s="1"/>
      <c r="P80" s="1"/>
    </row>
    <row r="81" spans="1:16" s="2" customFormat="1" ht="15" thickBot="1" x14ac:dyDescent="0.35">
      <c r="A81" s="1"/>
      <c r="B81" s="1">
        <v>63</v>
      </c>
      <c r="C81" s="118"/>
      <c r="D81" s="119"/>
      <c r="E81" s="119"/>
      <c r="F81" s="119"/>
      <c r="G81" s="119"/>
      <c r="H81" s="119"/>
      <c r="I81" s="119"/>
      <c r="J81" s="120"/>
      <c r="K81" s="111"/>
      <c r="M81" s="1"/>
      <c r="N81" s="1"/>
      <c r="O81" s="1"/>
      <c r="P81" s="1"/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P81"/>
  <sheetViews>
    <sheetView zoomScale="90" zoomScaleNormal="90" workbookViewId="0">
      <selection activeCell="H13" sqref="H13"/>
    </sheetView>
  </sheetViews>
  <sheetFormatPr defaultColWidth="8.88671875" defaultRowHeight="14.4" x14ac:dyDescent="0.3"/>
  <cols>
    <col min="1" max="1" width="8.6640625" style="1" customWidth="1"/>
    <col min="2" max="2" width="22.6640625" style="1" customWidth="1"/>
    <col min="3" max="3" width="9.44140625" style="1" customWidth="1"/>
    <col min="4" max="6" width="9.44140625" style="2" customWidth="1"/>
    <col min="7" max="7" width="11.33203125" style="2" customWidth="1"/>
    <col min="8" max="8" width="12.88671875" style="2" customWidth="1"/>
    <col min="9" max="9" width="13" style="2" customWidth="1"/>
    <col min="10" max="10" width="12.6640625" style="2" customWidth="1"/>
    <col min="11" max="11" width="12" style="2" customWidth="1"/>
    <col min="12" max="12" width="15.88671875" style="2" customWidth="1"/>
    <col min="13" max="13" width="11.44140625" style="1" customWidth="1"/>
    <col min="14" max="14" width="10.5546875" style="1" customWidth="1"/>
    <col min="15" max="16384" width="8.88671875" style="1"/>
  </cols>
  <sheetData>
    <row r="2" spans="1:16" ht="18" x14ac:dyDescent="0.35">
      <c r="A2" s="353" t="s">
        <v>136</v>
      </c>
      <c r="B2" s="353"/>
      <c r="C2" s="353"/>
      <c r="D2" s="353"/>
      <c r="E2" s="353"/>
      <c r="F2" s="353"/>
      <c r="G2" s="353"/>
      <c r="H2" s="353"/>
      <c r="I2" s="353"/>
      <c r="J2" s="353"/>
      <c r="K2" s="353"/>
      <c r="L2" s="353"/>
    </row>
    <row r="3" spans="1:16" ht="7.5" customHeight="1" thickBot="1" x14ac:dyDescent="0.35"/>
    <row r="4" spans="1:16" ht="18" thickBot="1" x14ac:dyDescent="0.4">
      <c r="A4" s="354" t="s">
        <v>102</v>
      </c>
      <c r="B4" s="355"/>
      <c r="C4" s="355"/>
      <c r="D4" s="355"/>
      <c r="E4" s="355"/>
      <c r="F4" s="355"/>
      <c r="G4" s="355"/>
      <c r="H4" s="355"/>
      <c r="I4" s="355"/>
      <c r="J4" s="355"/>
      <c r="K4" s="355"/>
      <c r="L4" s="355"/>
      <c r="M4" s="355"/>
      <c r="N4" s="356"/>
    </row>
    <row r="5" spans="1:16" ht="7.5" customHeight="1" thickBot="1" x14ac:dyDescent="0.35"/>
    <row r="6" spans="1:16" s="2" customFormat="1" ht="20.25" customHeight="1" x14ac:dyDescent="0.3">
      <c r="A6" s="357" t="s">
        <v>23</v>
      </c>
      <c r="B6" s="359" t="s">
        <v>13</v>
      </c>
      <c r="C6" s="361" t="s">
        <v>18</v>
      </c>
      <c r="D6" s="363" t="s">
        <v>24</v>
      </c>
      <c r="E6" s="365" t="s">
        <v>25</v>
      </c>
      <c r="F6" s="367" t="s">
        <v>26</v>
      </c>
      <c r="G6" s="368"/>
      <c r="H6" s="368"/>
      <c r="I6" s="369"/>
      <c r="J6" s="370" t="s">
        <v>27</v>
      </c>
      <c r="K6" s="372" t="s">
        <v>28</v>
      </c>
      <c r="L6" s="373"/>
      <c r="M6" s="77"/>
      <c r="N6" s="78"/>
    </row>
    <row r="7" spans="1:16" s="2" customFormat="1" ht="27.75" customHeight="1" thickBot="1" x14ac:dyDescent="0.35">
      <c r="A7" s="358"/>
      <c r="B7" s="360"/>
      <c r="C7" s="362"/>
      <c r="D7" s="364"/>
      <c r="E7" s="366"/>
      <c r="F7" s="91" t="s">
        <v>29</v>
      </c>
      <c r="G7" s="79" t="s">
        <v>30</v>
      </c>
      <c r="H7" s="79" t="s">
        <v>31</v>
      </c>
      <c r="I7" s="92" t="s">
        <v>32</v>
      </c>
      <c r="J7" s="371"/>
      <c r="K7" s="102" t="s">
        <v>33</v>
      </c>
      <c r="L7" s="103" t="s">
        <v>34</v>
      </c>
      <c r="M7" s="101" t="s">
        <v>35</v>
      </c>
      <c r="N7" s="80" t="s">
        <v>36</v>
      </c>
    </row>
    <row r="8" spans="1:16" s="3" customFormat="1" ht="30" customHeight="1" x14ac:dyDescent="0.3">
      <c r="A8" s="81">
        <v>1</v>
      </c>
      <c r="B8" s="127" t="s">
        <v>103</v>
      </c>
      <c r="C8" s="84">
        <v>21</v>
      </c>
      <c r="D8" s="121">
        <f>COUNTA(C19:C83)</f>
        <v>37</v>
      </c>
      <c r="E8" s="89">
        <f>COUNTA(C19:C83)</f>
        <v>37</v>
      </c>
      <c r="F8" s="130">
        <f>MIN(C19:C82)</f>
        <v>43.3</v>
      </c>
      <c r="G8" s="124">
        <f>AVERAGE(C19:C85)</f>
        <v>43.962432432432429</v>
      </c>
      <c r="H8" s="70">
        <v>6</v>
      </c>
      <c r="I8" s="93">
        <f t="shared" ref="I8:I13" si="0">G8-F8</f>
        <v>0.66243243243243199</v>
      </c>
      <c r="J8" s="98">
        <v>1.8908969907407407E-2</v>
      </c>
      <c r="K8" s="104">
        <f>J8</f>
        <v>1.8908969907407407E-2</v>
      </c>
      <c r="L8" s="105">
        <f>K8</f>
        <v>1.8908969907407407E-2</v>
      </c>
      <c r="M8" s="380" t="s">
        <v>222</v>
      </c>
      <c r="N8" s="387" t="s">
        <v>151</v>
      </c>
      <c r="O8" s="385" t="s">
        <v>227</v>
      </c>
      <c r="P8" s="19"/>
    </row>
    <row r="9" spans="1:16" s="3" customFormat="1" ht="30" customHeight="1" x14ac:dyDescent="0.3">
      <c r="A9" s="82">
        <v>2</v>
      </c>
      <c r="B9" s="88" t="s">
        <v>104</v>
      </c>
      <c r="C9" s="85">
        <v>11</v>
      </c>
      <c r="D9" s="20">
        <f>COUNTA(D19:D83)+D8+1</f>
        <v>69</v>
      </c>
      <c r="E9" s="90">
        <f>COUNTA(D19:D83)+1</f>
        <v>32</v>
      </c>
      <c r="F9" s="131">
        <f>MIN(D19:D82)</f>
        <v>43.33</v>
      </c>
      <c r="G9" s="54">
        <f>AVERAGE(D19:D84)</f>
        <v>44.450967741935486</v>
      </c>
      <c r="H9" s="18">
        <v>0</v>
      </c>
      <c r="I9" s="94">
        <f t="shared" si="0"/>
        <v>1.1209677419354875</v>
      </c>
      <c r="J9" s="99">
        <v>3.6540775462962964E-2</v>
      </c>
      <c r="K9" s="106">
        <f>J9-J8</f>
        <v>1.7631805555555557E-2</v>
      </c>
      <c r="L9" s="107">
        <f>K9</f>
        <v>1.7631805555555557E-2</v>
      </c>
      <c r="M9" s="381" t="s">
        <v>223</v>
      </c>
      <c r="N9" s="73" t="s">
        <v>151</v>
      </c>
      <c r="O9" s="385" t="s">
        <v>227</v>
      </c>
      <c r="P9" s="19"/>
    </row>
    <row r="10" spans="1:16" s="3" customFormat="1" ht="30" customHeight="1" thickBot="1" x14ac:dyDescent="0.35">
      <c r="A10" s="82">
        <v>3</v>
      </c>
      <c r="B10" s="88" t="s">
        <v>103</v>
      </c>
      <c r="C10" s="85">
        <v>21</v>
      </c>
      <c r="D10" s="20">
        <f>COUNTA(E19:E83)+D9+1</f>
        <v>114</v>
      </c>
      <c r="E10" s="90">
        <f>COUNTA(E19:E83)+1</f>
        <v>45</v>
      </c>
      <c r="F10" s="388">
        <f>MIN(E19:E84)</f>
        <v>43.2</v>
      </c>
      <c r="G10" s="53">
        <f>AVERAGE(E19:E85)</f>
        <v>43.776590909090906</v>
      </c>
      <c r="H10" s="18">
        <v>2</v>
      </c>
      <c r="I10" s="94">
        <f t="shared" si="0"/>
        <v>0.57659090909090338</v>
      </c>
      <c r="J10" s="99">
        <v>6.0526643518518518E-2</v>
      </c>
      <c r="K10" s="106">
        <f>J10-J9</f>
        <v>2.3985868055555554E-2</v>
      </c>
      <c r="L10" s="107">
        <f>K10+L8</f>
        <v>4.2894837962962964E-2</v>
      </c>
      <c r="M10" s="381" t="s">
        <v>224</v>
      </c>
      <c r="N10" s="73"/>
      <c r="O10" s="61"/>
      <c r="P10" s="19"/>
    </row>
    <row r="11" spans="1:16" s="3" customFormat="1" ht="30" customHeight="1" thickBot="1" x14ac:dyDescent="0.35">
      <c r="A11" s="82">
        <v>4</v>
      </c>
      <c r="B11" s="88" t="s">
        <v>104</v>
      </c>
      <c r="C11" s="85">
        <v>10</v>
      </c>
      <c r="D11" s="20">
        <f>COUNTA(F19:F83)+D10+1</f>
        <v>165</v>
      </c>
      <c r="E11" s="90">
        <f>COUNTA(F19:F83)+1</f>
        <v>51</v>
      </c>
      <c r="F11" s="377">
        <f>MIN(F19:F84)</f>
        <v>43.1</v>
      </c>
      <c r="G11" s="53">
        <f>AVERAGE(F19:F84)</f>
        <v>43.834600000000009</v>
      </c>
      <c r="H11" s="18">
        <v>0</v>
      </c>
      <c r="I11" s="94">
        <f t="shared" si="0"/>
        <v>0.73460000000000747</v>
      </c>
      <c r="J11" s="99">
        <v>8.7576643518518515E-2</v>
      </c>
      <c r="K11" s="106">
        <f>J11-J10</f>
        <v>2.7049999999999998E-2</v>
      </c>
      <c r="L11" s="107">
        <f>K11+L9</f>
        <v>4.4681805555555551E-2</v>
      </c>
      <c r="M11" s="381" t="s">
        <v>225</v>
      </c>
      <c r="N11" s="73" t="s">
        <v>150</v>
      </c>
      <c r="O11" s="385" t="s">
        <v>230</v>
      </c>
      <c r="P11" s="19"/>
    </row>
    <row r="12" spans="1:16" s="3" customFormat="1" ht="30" customHeight="1" thickBot="1" x14ac:dyDescent="0.35">
      <c r="A12" s="82">
        <v>5</v>
      </c>
      <c r="B12" s="129" t="s">
        <v>103</v>
      </c>
      <c r="C12" s="86">
        <v>69</v>
      </c>
      <c r="D12" s="20">
        <f>COUNTA(G19:G83)+D11+1</f>
        <v>200</v>
      </c>
      <c r="E12" s="90">
        <f>COUNTA(G19:G83)+1</f>
        <v>35</v>
      </c>
      <c r="F12" s="376">
        <f>MIN(G19:G84)</f>
        <v>42.91</v>
      </c>
      <c r="G12" s="53">
        <f>AVERAGE(G19:G884)</f>
        <v>43.64470588235293</v>
      </c>
      <c r="H12" s="18">
        <v>2</v>
      </c>
      <c r="I12" s="94">
        <f t="shared" si="0"/>
        <v>0.73470588235293377</v>
      </c>
      <c r="J12" s="99">
        <v>0.10643577546296296</v>
      </c>
      <c r="K12" s="106">
        <f>J12-J11</f>
        <v>1.8859131944444441E-2</v>
      </c>
      <c r="L12" s="108">
        <f>K12+L10</f>
        <v>6.1753969907407405E-2</v>
      </c>
      <c r="M12" s="381" t="s">
        <v>226</v>
      </c>
      <c r="N12" s="72"/>
      <c r="O12" s="52"/>
    </row>
    <row r="13" spans="1:16" s="3" customFormat="1" ht="30" customHeight="1" thickBot="1" x14ac:dyDescent="0.35">
      <c r="A13" s="83" t="s">
        <v>37</v>
      </c>
      <c r="B13" s="128" t="s">
        <v>104</v>
      </c>
      <c r="C13" s="87">
        <v>21</v>
      </c>
      <c r="D13" s="122">
        <f>COUNTA(H19:H83)+D12+1</f>
        <v>234</v>
      </c>
      <c r="E13" s="132">
        <f>COUNTA(H19:H83)+1</f>
        <v>34</v>
      </c>
      <c r="F13" s="389">
        <f>MIN(H19:H84)</f>
        <v>43.4</v>
      </c>
      <c r="G13" s="74">
        <f>AVERAGE(H19:H84)</f>
        <v>44.135454545454557</v>
      </c>
      <c r="H13" s="75">
        <v>3</v>
      </c>
      <c r="I13" s="97">
        <f t="shared" si="0"/>
        <v>0.73545454545455868</v>
      </c>
      <c r="J13" s="100" t="str">
        <f>'Общие результаты'!G6</f>
        <v>3:00:06</v>
      </c>
      <c r="K13" s="109">
        <f>J13-J12</f>
        <v>1.8633668981481472E-2</v>
      </c>
      <c r="L13" s="110">
        <f>K13+L11</f>
        <v>6.3315474537037023E-2</v>
      </c>
      <c r="M13" s="382"/>
      <c r="N13" s="76"/>
      <c r="O13" s="52"/>
    </row>
    <row r="14" spans="1:16" s="3" customFormat="1" ht="30" customHeight="1" x14ac:dyDescent="0.3">
      <c r="A14" s="56"/>
      <c r="B14" s="57"/>
      <c r="C14" s="58"/>
      <c r="D14" s="58"/>
      <c r="E14" s="58"/>
      <c r="F14" s="40">
        <f>AVERAGE(F8,F10,F12)</f>
        <v>43.136666666666663</v>
      </c>
      <c r="G14" s="42">
        <f>AVERAGE(G8,G10,G12)</f>
        <v>43.794576407958751</v>
      </c>
      <c r="H14" s="59" t="s">
        <v>142</v>
      </c>
      <c r="I14" s="43">
        <f>AVERAGE(I8,I10,I12)</f>
        <v>0.65790974129208968</v>
      </c>
      <c r="J14" s="58"/>
      <c r="K14" s="58"/>
      <c r="L14" s="58"/>
      <c r="M14" s="21"/>
      <c r="N14" s="21"/>
    </row>
    <row r="15" spans="1:16" ht="27.75" customHeight="1" x14ac:dyDescent="0.3">
      <c r="A15" s="22"/>
      <c r="B15" s="22"/>
      <c r="C15" s="22"/>
      <c r="D15" s="23"/>
      <c r="E15" s="24"/>
      <c r="F15" s="25">
        <f>AVERAGE(F9,F11,F13)</f>
        <v>43.276666666666671</v>
      </c>
      <c r="G15" s="26">
        <f>AVERAGE(G9,G11,G13)</f>
        <v>44.140340762463353</v>
      </c>
      <c r="H15" s="60" t="s">
        <v>143</v>
      </c>
      <c r="I15" s="27">
        <f>AVERAGE(I9,I11,I13)</f>
        <v>0.86367409579668453</v>
      </c>
      <c r="J15" s="24"/>
      <c r="K15" s="24" t="s">
        <v>22</v>
      </c>
      <c r="L15" s="24"/>
      <c r="M15" s="21"/>
      <c r="N15" s="21"/>
    </row>
    <row r="16" spans="1:16" ht="30" customHeight="1" thickBot="1" x14ac:dyDescent="0.35">
      <c r="A16" s="28"/>
      <c r="B16" s="28"/>
      <c r="C16" s="28"/>
      <c r="D16" s="24"/>
      <c r="E16" s="24"/>
      <c r="F16" s="29">
        <f>AVERAGE(F8:F13)</f>
        <v>43.206666666666656</v>
      </c>
      <c r="G16" s="30">
        <f>AVERAGE(C19:H90)</f>
        <v>43.942707423580785</v>
      </c>
      <c r="H16" s="31"/>
      <c r="I16" s="32">
        <f>AVERAGE(I8:I13)</f>
        <v>0.7607919185443871</v>
      </c>
      <c r="J16" s="24"/>
      <c r="K16" s="24"/>
      <c r="L16" s="24"/>
      <c r="M16" s="28"/>
      <c r="N16" s="28"/>
    </row>
    <row r="18" spans="2:14" ht="15" thickBot="1" x14ac:dyDescent="0.35">
      <c r="C18" s="33" t="str">
        <f>B8</f>
        <v>Рыбкин Иван</v>
      </c>
      <c r="D18" s="33" t="str">
        <f>B9</f>
        <v>Ивченко Саша</v>
      </c>
      <c r="E18" s="17" t="str">
        <f>B10</f>
        <v>Рыбкин Иван</v>
      </c>
      <c r="F18" s="17" t="str">
        <f>B11</f>
        <v>Ивченко Саша</v>
      </c>
      <c r="G18" s="17" t="str">
        <f>B12</f>
        <v>Рыбкин Иван</v>
      </c>
      <c r="H18" s="17" t="str">
        <f>B13</f>
        <v>Ивченко Саша</v>
      </c>
      <c r="I18" s="17"/>
      <c r="J18" s="17"/>
    </row>
    <row r="19" spans="2:14" x14ac:dyDescent="0.3">
      <c r="B19" s="1">
        <v>1</v>
      </c>
      <c r="C19" s="34">
        <v>48.35</v>
      </c>
      <c r="D19" s="35">
        <v>44.49</v>
      </c>
      <c r="E19" s="35">
        <v>43.53</v>
      </c>
      <c r="F19" s="35">
        <v>43.9</v>
      </c>
      <c r="G19" s="35">
        <v>43.35</v>
      </c>
      <c r="H19" s="35">
        <v>43.72</v>
      </c>
      <c r="I19" s="113"/>
      <c r="J19" s="114"/>
      <c r="K19" s="111"/>
      <c r="M19" s="2"/>
      <c r="N19" s="2"/>
    </row>
    <row r="20" spans="2:14" x14ac:dyDescent="0.3">
      <c r="B20" s="1">
        <v>2</v>
      </c>
      <c r="C20" s="36">
        <v>45.06</v>
      </c>
      <c r="D20" s="37">
        <v>44.86</v>
      </c>
      <c r="E20" s="37">
        <v>43.59</v>
      </c>
      <c r="F20" s="37">
        <v>43.83</v>
      </c>
      <c r="G20" s="37">
        <v>43.4</v>
      </c>
      <c r="H20" s="37">
        <v>43.56</v>
      </c>
      <c r="I20" s="111"/>
      <c r="J20" s="115"/>
      <c r="K20" s="111"/>
      <c r="M20" s="3"/>
      <c r="N20" s="3"/>
    </row>
    <row r="21" spans="2:14" x14ac:dyDescent="0.3">
      <c r="B21" s="1">
        <v>3</v>
      </c>
      <c r="C21" s="36">
        <v>45.31</v>
      </c>
      <c r="D21" s="37">
        <v>44.29</v>
      </c>
      <c r="E21" s="37">
        <v>44.37</v>
      </c>
      <c r="F21" s="37">
        <v>44.18</v>
      </c>
      <c r="G21" s="37">
        <v>43.42</v>
      </c>
      <c r="H21" s="37">
        <v>43.8</v>
      </c>
      <c r="I21" s="111"/>
      <c r="J21" s="115"/>
      <c r="K21" s="111"/>
      <c r="M21" s="3"/>
      <c r="N21" s="3"/>
    </row>
    <row r="22" spans="2:14" x14ac:dyDescent="0.3">
      <c r="B22" s="1">
        <v>4</v>
      </c>
      <c r="C22" s="36">
        <v>43.88</v>
      </c>
      <c r="D22" s="37">
        <v>45.2</v>
      </c>
      <c r="E22" s="37">
        <v>43.43</v>
      </c>
      <c r="F22" s="37">
        <v>43.85</v>
      </c>
      <c r="G22" s="37">
        <v>43.25</v>
      </c>
      <c r="H22" s="37">
        <v>43.92</v>
      </c>
      <c r="I22" s="111"/>
      <c r="J22" s="115"/>
      <c r="K22" s="111"/>
      <c r="M22" s="3"/>
      <c r="N22" s="3"/>
    </row>
    <row r="23" spans="2:14" x14ac:dyDescent="0.3">
      <c r="B23" s="1">
        <v>5</v>
      </c>
      <c r="C23" s="36">
        <v>43.73</v>
      </c>
      <c r="D23" s="37">
        <v>44.33</v>
      </c>
      <c r="E23" s="37">
        <v>44.31</v>
      </c>
      <c r="F23" s="37">
        <v>44.57</v>
      </c>
      <c r="G23" s="37">
        <v>43.23</v>
      </c>
      <c r="H23" s="37">
        <v>46.47</v>
      </c>
      <c r="I23" s="111"/>
      <c r="J23" s="115"/>
      <c r="K23" s="111"/>
    </row>
    <row r="24" spans="2:14" x14ac:dyDescent="0.3">
      <c r="B24" s="1">
        <v>6</v>
      </c>
      <c r="C24" s="36">
        <v>43.41</v>
      </c>
      <c r="D24" s="37">
        <v>45.21</v>
      </c>
      <c r="E24" s="37">
        <v>44.71</v>
      </c>
      <c r="F24" s="37">
        <v>43.41</v>
      </c>
      <c r="G24" s="37">
        <v>43.43</v>
      </c>
      <c r="H24" s="37">
        <v>44.91</v>
      </c>
      <c r="I24" s="111"/>
      <c r="J24" s="115"/>
      <c r="K24" s="111"/>
    </row>
    <row r="25" spans="2:14" x14ac:dyDescent="0.3">
      <c r="B25" s="1">
        <v>7</v>
      </c>
      <c r="C25" s="36">
        <v>44.17</v>
      </c>
      <c r="D25" s="37">
        <v>44.13</v>
      </c>
      <c r="E25" s="37">
        <v>43.42</v>
      </c>
      <c r="F25" s="37">
        <v>43.87</v>
      </c>
      <c r="G25" s="37">
        <v>43.38</v>
      </c>
      <c r="H25" s="37">
        <v>44.42</v>
      </c>
      <c r="I25" s="111"/>
      <c r="J25" s="115"/>
      <c r="K25" s="111"/>
    </row>
    <row r="26" spans="2:14" x14ac:dyDescent="0.3">
      <c r="B26" s="1">
        <v>8</v>
      </c>
      <c r="C26" s="36">
        <v>43.45</v>
      </c>
      <c r="D26" s="37">
        <v>44.1</v>
      </c>
      <c r="E26" s="37">
        <v>43.63</v>
      </c>
      <c r="F26" s="37">
        <v>44.13</v>
      </c>
      <c r="G26" s="37">
        <v>43.33</v>
      </c>
      <c r="H26" s="37">
        <v>43.4</v>
      </c>
      <c r="I26" s="111"/>
      <c r="J26" s="115"/>
      <c r="K26" s="111"/>
    </row>
    <row r="27" spans="2:14" x14ac:dyDescent="0.3">
      <c r="B27" s="1">
        <v>9</v>
      </c>
      <c r="C27" s="41">
        <v>43.37</v>
      </c>
      <c r="D27" s="37">
        <v>44.11</v>
      </c>
      <c r="E27" s="37">
        <v>43.7</v>
      </c>
      <c r="F27" s="37">
        <v>43.34</v>
      </c>
      <c r="G27" s="37">
        <v>43.13</v>
      </c>
      <c r="H27" s="37">
        <v>44.57</v>
      </c>
      <c r="I27" s="111"/>
      <c r="J27" s="115"/>
      <c r="K27" s="111"/>
    </row>
    <row r="28" spans="2:14" x14ac:dyDescent="0.3">
      <c r="B28" s="1">
        <v>10</v>
      </c>
      <c r="C28" s="36">
        <v>43.75</v>
      </c>
      <c r="D28" s="37">
        <v>44.41</v>
      </c>
      <c r="E28" s="37">
        <v>43.61</v>
      </c>
      <c r="F28" s="37">
        <v>43.52</v>
      </c>
      <c r="G28" s="37">
        <v>47.75</v>
      </c>
      <c r="H28" s="37">
        <v>44.76</v>
      </c>
      <c r="I28" s="111"/>
      <c r="J28" s="115"/>
      <c r="K28" s="111"/>
    </row>
    <row r="29" spans="2:14" x14ac:dyDescent="0.3">
      <c r="B29" s="1">
        <v>11</v>
      </c>
      <c r="C29" s="36">
        <v>43.49</v>
      </c>
      <c r="D29" s="37">
        <v>43.79</v>
      </c>
      <c r="E29" s="37">
        <v>43.24</v>
      </c>
      <c r="F29" s="37">
        <v>43.56</v>
      </c>
      <c r="G29" s="37">
        <v>43.93</v>
      </c>
      <c r="H29" s="37">
        <v>43.49</v>
      </c>
      <c r="I29" s="111"/>
      <c r="J29" s="115"/>
      <c r="K29" s="111"/>
    </row>
    <row r="30" spans="2:14" x14ac:dyDescent="0.3">
      <c r="B30" s="1">
        <v>12</v>
      </c>
      <c r="C30" s="36">
        <v>43.89</v>
      </c>
      <c r="D30" s="37">
        <v>44.29</v>
      </c>
      <c r="E30" s="37">
        <v>43.45</v>
      </c>
      <c r="F30" s="37">
        <v>43.1</v>
      </c>
      <c r="G30" s="37">
        <v>43.28</v>
      </c>
      <c r="H30" s="37">
        <v>43.88</v>
      </c>
      <c r="I30" s="111"/>
      <c r="J30" s="115"/>
      <c r="K30" s="111"/>
    </row>
    <row r="31" spans="2:14" x14ac:dyDescent="0.3">
      <c r="B31" s="1">
        <v>13</v>
      </c>
      <c r="C31" s="36">
        <v>43.32</v>
      </c>
      <c r="D31" s="37">
        <v>43.84</v>
      </c>
      <c r="E31" s="37">
        <v>44.4</v>
      </c>
      <c r="F31" s="37">
        <v>43.67</v>
      </c>
      <c r="G31" s="37">
        <v>43.4</v>
      </c>
      <c r="H31" s="37">
        <v>44.2</v>
      </c>
      <c r="I31" s="111"/>
      <c r="J31" s="115"/>
      <c r="K31" s="112"/>
      <c r="L31" s="1"/>
    </row>
    <row r="32" spans="2:14" x14ac:dyDescent="0.3">
      <c r="B32" s="1">
        <v>14</v>
      </c>
      <c r="C32" s="39">
        <v>43.35</v>
      </c>
      <c r="D32" s="37">
        <v>44.1</v>
      </c>
      <c r="E32" s="37">
        <v>43.51</v>
      </c>
      <c r="F32" s="37">
        <v>45.93</v>
      </c>
      <c r="G32" s="37">
        <v>45.65</v>
      </c>
      <c r="H32" s="37">
        <v>43.78</v>
      </c>
      <c r="I32" s="111"/>
      <c r="J32" s="115"/>
      <c r="K32" s="112"/>
      <c r="L32" s="1"/>
    </row>
    <row r="33" spans="2:12" x14ac:dyDescent="0.3">
      <c r="B33" s="1">
        <v>15</v>
      </c>
      <c r="C33" s="36">
        <v>43.58</v>
      </c>
      <c r="D33" s="37">
        <v>45.48</v>
      </c>
      <c r="E33" s="37">
        <v>43.84</v>
      </c>
      <c r="F33" s="37">
        <v>43.74</v>
      </c>
      <c r="G33" s="37">
        <v>43.07</v>
      </c>
      <c r="H33" s="37">
        <v>43.75</v>
      </c>
      <c r="I33" s="111"/>
      <c r="J33" s="115"/>
      <c r="K33" s="112"/>
      <c r="L33" s="1"/>
    </row>
    <row r="34" spans="2:12" x14ac:dyDescent="0.3">
      <c r="B34" s="1">
        <v>16</v>
      </c>
      <c r="C34" s="36">
        <v>43.76</v>
      </c>
      <c r="D34" s="44">
        <v>44.64</v>
      </c>
      <c r="E34" s="37">
        <v>43.48</v>
      </c>
      <c r="F34" s="37">
        <v>43.85</v>
      </c>
      <c r="G34" s="37">
        <v>42.91</v>
      </c>
      <c r="H34" s="37">
        <v>43.54</v>
      </c>
      <c r="I34" s="111"/>
      <c r="J34" s="115"/>
      <c r="K34" s="112"/>
      <c r="L34" s="1"/>
    </row>
    <row r="35" spans="2:12" x14ac:dyDescent="0.3">
      <c r="B35" s="1">
        <v>17</v>
      </c>
      <c r="C35" s="36">
        <v>43.85</v>
      </c>
      <c r="D35" s="37">
        <v>44.44</v>
      </c>
      <c r="E35" s="37">
        <v>43.71</v>
      </c>
      <c r="F35" s="37">
        <v>44.07</v>
      </c>
      <c r="G35" s="37">
        <v>42.99</v>
      </c>
      <c r="H35" s="37">
        <v>43.87</v>
      </c>
      <c r="I35" s="111"/>
      <c r="J35" s="115"/>
      <c r="K35" s="112"/>
      <c r="L35" s="1"/>
    </row>
    <row r="36" spans="2:12" x14ac:dyDescent="0.3">
      <c r="B36" s="1">
        <v>18</v>
      </c>
      <c r="C36" s="36">
        <v>43.64</v>
      </c>
      <c r="D36" s="37">
        <v>44.49</v>
      </c>
      <c r="E36" s="37">
        <v>44.02</v>
      </c>
      <c r="F36" s="37">
        <v>43.36</v>
      </c>
      <c r="G36" s="37">
        <v>43.44</v>
      </c>
      <c r="H36" s="37">
        <v>44.72</v>
      </c>
      <c r="I36" s="111"/>
      <c r="J36" s="115"/>
      <c r="K36" s="112"/>
      <c r="L36" s="1"/>
    </row>
    <row r="37" spans="2:12" x14ac:dyDescent="0.3">
      <c r="B37" s="1">
        <v>19</v>
      </c>
      <c r="C37" s="36">
        <v>43.34</v>
      </c>
      <c r="D37" s="37">
        <v>45.28</v>
      </c>
      <c r="E37" s="37">
        <v>44.31</v>
      </c>
      <c r="F37" s="37">
        <v>43.77</v>
      </c>
      <c r="G37" s="37">
        <v>42.98</v>
      </c>
      <c r="H37" s="37">
        <v>44.72</v>
      </c>
      <c r="I37" s="111"/>
      <c r="J37" s="115"/>
      <c r="K37" s="112"/>
      <c r="L37" s="1"/>
    </row>
    <row r="38" spans="2:12" x14ac:dyDescent="0.3">
      <c r="B38" s="1">
        <v>20</v>
      </c>
      <c r="C38" s="36">
        <v>43.57</v>
      </c>
      <c r="D38" s="37">
        <v>44.15</v>
      </c>
      <c r="E38" s="37">
        <v>43.44</v>
      </c>
      <c r="F38" s="37">
        <v>44.18</v>
      </c>
      <c r="G38" s="37">
        <v>43.22</v>
      </c>
      <c r="H38" s="37">
        <v>43.48</v>
      </c>
      <c r="I38" s="111"/>
      <c r="J38" s="115"/>
      <c r="K38" s="112"/>
      <c r="L38" s="1"/>
    </row>
    <row r="39" spans="2:12" x14ac:dyDescent="0.3">
      <c r="B39" s="1">
        <v>21</v>
      </c>
      <c r="C39" s="36">
        <v>43.53</v>
      </c>
      <c r="D39" s="37">
        <v>44.28</v>
      </c>
      <c r="E39" s="37">
        <v>43.88</v>
      </c>
      <c r="F39" s="37">
        <v>43.53</v>
      </c>
      <c r="G39" s="37">
        <v>43.26</v>
      </c>
      <c r="H39" s="37">
        <v>43.73</v>
      </c>
      <c r="I39" s="111"/>
      <c r="J39" s="115"/>
      <c r="K39" s="112"/>
      <c r="L39" s="1"/>
    </row>
    <row r="40" spans="2:12" x14ac:dyDescent="0.3">
      <c r="B40" s="1">
        <v>22</v>
      </c>
      <c r="C40" s="36">
        <v>43.59</v>
      </c>
      <c r="D40" s="37">
        <v>44.3</v>
      </c>
      <c r="E40" s="37">
        <v>43.59</v>
      </c>
      <c r="F40" s="37">
        <v>43.39</v>
      </c>
      <c r="G40" s="37">
        <v>45.03</v>
      </c>
      <c r="H40" s="37">
        <v>44.57</v>
      </c>
      <c r="I40" s="111"/>
      <c r="J40" s="115"/>
      <c r="K40" s="112"/>
      <c r="L40" s="1"/>
    </row>
    <row r="41" spans="2:12" x14ac:dyDescent="0.3">
      <c r="B41" s="1">
        <v>23</v>
      </c>
      <c r="C41" s="36">
        <v>43.4</v>
      </c>
      <c r="D41" s="37">
        <v>43.33</v>
      </c>
      <c r="E41" s="37">
        <v>43.31</v>
      </c>
      <c r="F41" s="37">
        <v>43.68</v>
      </c>
      <c r="G41" s="37">
        <v>43.16</v>
      </c>
      <c r="H41" s="37">
        <v>43.59</v>
      </c>
      <c r="I41" s="111"/>
      <c r="J41" s="115"/>
      <c r="K41" s="112"/>
      <c r="L41" s="1"/>
    </row>
    <row r="42" spans="2:12" x14ac:dyDescent="0.3">
      <c r="B42" s="1">
        <v>24</v>
      </c>
      <c r="C42" s="36">
        <v>44.34</v>
      </c>
      <c r="D42" s="37">
        <v>44.2</v>
      </c>
      <c r="E42" s="37">
        <v>44.33</v>
      </c>
      <c r="F42" s="37">
        <v>43.51</v>
      </c>
      <c r="G42" s="37">
        <v>43.15</v>
      </c>
      <c r="H42" s="37">
        <v>44.28</v>
      </c>
      <c r="I42" s="111"/>
      <c r="J42" s="115"/>
      <c r="K42" s="112"/>
      <c r="L42" s="1"/>
    </row>
    <row r="43" spans="2:12" x14ac:dyDescent="0.3">
      <c r="B43" s="1">
        <v>25</v>
      </c>
      <c r="C43" s="36">
        <v>44.89</v>
      </c>
      <c r="D43" s="37">
        <v>43.97</v>
      </c>
      <c r="E43" s="37">
        <v>43.52</v>
      </c>
      <c r="F43" s="37">
        <v>44.41</v>
      </c>
      <c r="G43" s="37">
        <v>43.42</v>
      </c>
      <c r="H43" s="37">
        <v>43.47</v>
      </c>
      <c r="I43" s="111"/>
      <c r="J43" s="115"/>
      <c r="K43" s="112"/>
      <c r="L43" s="1"/>
    </row>
    <row r="44" spans="2:12" x14ac:dyDescent="0.3">
      <c r="B44" s="1">
        <v>26</v>
      </c>
      <c r="C44" s="36">
        <v>43.62</v>
      </c>
      <c r="D44" s="37">
        <v>44.74</v>
      </c>
      <c r="E44" s="37">
        <v>44.23</v>
      </c>
      <c r="F44" s="37">
        <v>43.81</v>
      </c>
      <c r="G44" s="37">
        <v>43.23</v>
      </c>
      <c r="H44" s="37">
        <v>44.16</v>
      </c>
      <c r="I44" s="111"/>
      <c r="J44" s="115"/>
      <c r="K44" s="112"/>
      <c r="L44" s="1"/>
    </row>
    <row r="45" spans="2:12" x14ac:dyDescent="0.3">
      <c r="B45" s="1">
        <v>27</v>
      </c>
      <c r="C45" s="36">
        <v>44.2</v>
      </c>
      <c r="D45" s="37">
        <v>43.78</v>
      </c>
      <c r="E45" s="37">
        <v>44.8</v>
      </c>
      <c r="F45" s="37">
        <v>43.25</v>
      </c>
      <c r="G45" s="37">
        <v>43.33</v>
      </c>
      <c r="H45" s="37">
        <v>44.92</v>
      </c>
      <c r="I45" s="111"/>
      <c r="J45" s="115"/>
      <c r="K45" s="112"/>
      <c r="L45" s="1"/>
    </row>
    <row r="46" spans="2:12" x14ac:dyDescent="0.3">
      <c r="B46" s="1">
        <v>28</v>
      </c>
      <c r="C46" s="36">
        <v>44.69</v>
      </c>
      <c r="D46" s="37">
        <v>44.29</v>
      </c>
      <c r="E46" s="37">
        <v>43.64</v>
      </c>
      <c r="F46" s="37">
        <v>43.63</v>
      </c>
      <c r="G46" s="37">
        <v>43.58</v>
      </c>
      <c r="H46" s="37">
        <v>43.63</v>
      </c>
      <c r="I46" s="111"/>
      <c r="J46" s="115"/>
      <c r="K46" s="112"/>
      <c r="L46" s="1"/>
    </row>
    <row r="47" spans="2:12" x14ac:dyDescent="0.3">
      <c r="B47" s="1">
        <v>29</v>
      </c>
      <c r="C47" s="36">
        <v>43.69</v>
      </c>
      <c r="D47" s="37">
        <v>44.16</v>
      </c>
      <c r="E47" s="37">
        <v>43.52</v>
      </c>
      <c r="F47" s="37">
        <v>43.54</v>
      </c>
      <c r="G47" s="37">
        <v>43.37</v>
      </c>
      <c r="H47" s="37">
        <v>44.2</v>
      </c>
      <c r="I47" s="111"/>
      <c r="J47" s="115"/>
      <c r="K47" s="112"/>
      <c r="L47" s="1"/>
    </row>
    <row r="48" spans="2:12" x14ac:dyDescent="0.3">
      <c r="B48" s="1">
        <v>30</v>
      </c>
      <c r="C48" s="36">
        <v>44.33</v>
      </c>
      <c r="D48" s="37">
        <v>44.84</v>
      </c>
      <c r="E48" s="37">
        <v>43.84</v>
      </c>
      <c r="F48" s="37">
        <v>43.47</v>
      </c>
      <c r="G48" s="37">
        <v>43.37</v>
      </c>
      <c r="H48" s="37">
        <v>43.89</v>
      </c>
      <c r="I48" s="111"/>
      <c r="J48" s="115"/>
      <c r="K48" s="112"/>
      <c r="L48" s="1"/>
    </row>
    <row r="49" spans="2:12" x14ac:dyDescent="0.3">
      <c r="B49" s="1">
        <v>31</v>
      </c>
      <c r="C49" s="36">
        <v>43.35</v>
      </c>
      <c r="D49" s="37">
        <v>46.46</v>
      </c>
      <c r="E49" s="37">
        <v>43.96</v>
      </c>
      <c r="F49" s="37">
        <v>44.14</v>
      </c>
      <c r="G49" s="37">
        <v>43.43</v>
      </c>
      <c r="H49" s="37">
        <v>43.83</v>
      </c>
      <c r="I49" s="111"/>
      <c r="J49" s="115"/>
      <c r="K49" s="112"/>
      <c r="L49" s="1"/>
    </row>
    <row r="50" spans="2:12" x14ac:dyDescent="0.3">
      <c r="B50" s="1">
        <v>32</v>
      </c>
      <c r="C50" s="36">
        <v>43.8</v>
      </c>
      <c r="D50" s="37"/>
      <c r="E50" s="37">
        <v>43.46</v>
      </c>
      <c r="F50" s="37">
        <v>44.03</v>
      </c>
      <c r="G50" s="37">
        <v>43.31</v>
      </c>
      <c r="H50" s="37">
        <v>44.59</v>
      </c>
      <c r="I50" s="111"/>
      <c r="J50" s="115"/>
      <c r="K50" s="112"/>
      <c r="L50" s="1"/>
    </row>
    <row r="51" spans="2:12" x14ac:dyDescent="0.3">
      <c r="B51" s="1">
        <v>33</v>
      </c>
      <c r="C51" s="36">
        <v>43.55</v>
      </c>
      <c r="D51" s="37"/>
      <c r="E51" s="37">
        <v>43.6</v>
      </c>
      <c r="F51" s="37">
        <v>43.85</v>
      </c>
      <c r="G51" s="37">
        <v>43.48</v>
      </c>
      <c r="H51" s="37">
        <v>44.65</v>
      </c>
      <c r="I51" s="111"/>
      <c r="J51" s="115"/>
      <c r="K51" s="112"/>
      <c r="L51" s="1"/>
    </row>
    <row r="52" spans="2:12" x14ac:dyDescent="0.3">
      <c r="B52" s="1">
        <v>34</v>
      </c>
      <c r="C52" s="36">
        <v>43.3</v>
      </c>
      <c r="D52" s="37"/>
      <c r="E52" s="37">
        <v>43.29</v>
      </c>
      <c r="F52" s="37">
        <v>43.66</v>
      </c>
      <c r="G52" s="37">
        <v>46.26</v>
      </c>
      <c r="H52" s="37"/>
      <c r="I52" s="111"/>
      <c r="J52" s="115"/>
      <c r="K52" s="112"/>
      <c r="L52" s="1"/>
    </row>
    <row r="53" spans="2:12" x14ac:dyDescent="0.3">
      <c r="B53" s="1">
        <v>35</v>
      </c>
      <c r="C53" s="36">
        <v>43.48</v>
      </c>
      <c r="D53" s="37"/>
      <c r="E53" s="37">
        <v>43.54</v>
      </c>
      <c r="F53" s="37">
        <v>43.62</v>
      </c>
      <c r="G53" s="37"/>
      <c r="H53" s="37"/>
      <c r="I53" s="111"/>
      <c r="J53" s="115"/>
      <c r="K53" s="112"/>
      <c r="L53" s="1"/>
    </row>
    <row r="54" spans="2:12" x14ac:dyDescent="0.3">
      <c r="B54" s="1">
        <v>36</v>
      </c>
      <c r="C54" s="36">
        <v>43.58</v>
      </c>
      <c r="D54" s="37"/>
      <c r="E54" s="37">
        <v>43.49</v>
      </c>
      <c r="F54" s="37">
        <v>43.73</v>
      </c>
      <c r="G54" s="37"/>
      <c r="H54" s="37"/>
      <c r="I54" s="111"/>
      <c r="J54" s="115"/>
      <c r="K54" s="112"/>
      <c r="L54" s="1"/>
    </row>
    <row r="55" spans="2:12" x14ac:dyDescent="0.3">
      <c r="B55" s="1">
        <v>37</v>
      </c>
      <c r="C55" s="36">
        <v>45</v>
      </c>
      <c r="D55" s="37"/>
      <c r="E55" s="37">
        <v>43.47</v>
      </c>
      <c r="F55" s="37">
        <v>43.67</v>
      </c>
      <c r="G55" s="37"/>
      <c r="H55" s="37"/>
      <c r="I55" s="111"/>
      <c r="J55" s="115"/>
      <c r="K55" s="112"/>
      <c r="L55" s="1"/>
    </row>
    <row r="56" spans="2:12" x14ac:dyDescent="0.3">
      <c r="B56" s="1">
        <v>38</v>
      </c>
      <c r="C56" s="36"/>
      <c r="D56" s="37"/>
      <c r="E56" s="37">
        <v>43.2</v>
      </c>
      <c r="F56" s="37">
        <v>43.71</v>
      </c>
      <c r="G56" s="37"/>
      <c r="H56" s="37"/>
      <c r="I56" s="111"/>
      <c r="J56" s="115"/>
      <c r="K56" s="112"/>
      <c r="L56" s="1"/>
    </row>
    <row r="57" spans="2:12" x14ac:dyDescent="0.3">
      <c r="B57" s="1">
        <v>39</v>
      </c>
      <c r="C57" s="36"/>
      <c r="D57" s="37"/>
      <c r="E57" s="37">
        <v>43.53</v>
      </c>
      <c r="F57" s="37">
        <v>44.06</v>
      </c>
      <c r="G57" s="37"/>
      <c r="H57" s="37"/>
      <c r="I57" s="111"/>
      <c r="J57" s="115"/>
      <c r="K57" s="112"/>
      <c r="L57" s="1"/>
    </row>
    <row r="58" spans="2:12" x14ac:dyDescent="0.3">
      <c r="B58" s="1">
        <v>40</v>
      </c>
      <c r="C58" s="36"/>
      <c r="D58" s="37"/>
      <c r="E58" s="37">
        <v>44.94</v>
      </c>
      <c r="F58" s="37">
        <v>43.73</v>
      </c>
      <c r="G58" s="37"/>
      <c r="H58" s="37"/>
      <c r="I58" s="111"/>
      <c r="J58" s="115"/>
      <c r="K58" s="112"/>
      <c r="L58" s="1"/>
    </row>
    <row r="59" spans="2:12" x14ac:dyDescent="0.3">
      <c r="B59" s="1">
        <v>41</v>
      </c>
      <c r="C59" s="36"/>
      <c r="D59" s="37"/>
      <c r="E59" s="37">
        <v>44.91</v>
      </c>
      <c r="F59" s="37">
        <v>43.85</v>
      </c>
      <c r="G59" s="37"/>
      <c r="H59" s="37"/>
      <c r="I59" s="111"/>
      <c r="J59" s="115"/>
      <c r="K59" s="112"/>
      <c r="L59" s="1"/>
    </row>
    <row r="60" spans="2:12" x14ac:dyDescent="0.3">
      <c r="B60" s="1">
        <v>42</v>
      </c>
      <c r="C60" s="36"/>
      <c r="D60" s="37"/>
      <c r="E60" s="37">
        <v>43.55</v>
      </c>
      <c r="F60" s="37">
        <v>43.74</v>
      </c>
      <c r="G60" s="37"/>
      <c r="H60" s="37"/>
      <c r="I60" s="111"/>
      <c r="J60" s="115"/>
      <c r="K60" s="112"/>
      <c r="L60" s="1"/>
    </row>
    <row r="61" spans="2:12" x14ac:dyDescent="0.3">
      <c r="B61" s="1">
        <v>43</v>
      </c>
      <c r="C61" s="36"/>
      <c r="D61" s="37"/>
      <c r="E61" s="37">
        <v>43.25</v>
      </c>
      <c r="F61" s="37">
        <v>43.97</v>
      </c>
      <c r="G61" s="37"/>
      <c r="H61" s="37"/>
      <c r="I61" s="111"/>
      <c r="J61" s="115"/>
      <c r="K61" s="112"/>
      <c r="L61" s="1"/>
    </row>
    <row r="62" spans="2:12" x14ac:dyDescent="0.3">
      <c r="B62" s="1">
        <v>44</v>
      </c>
      <c r="C62" s="36"/>
      <c r="D62" s="37"/>
      <c r="E62" s="37">
        <v>43.62</v>
      </c>
      <c r="F62" s="37">
        <v>43.94</v>
      </c>
      <c r="G62" s="37"/>
      <c r="H62" s="37"/>
      <c r="I62" s="111"/>
      <c r="J62" s="115"/>
      <c r="K62" s="112"/>
      <c r="L62" s="1"/>
    </row>
    <row r="63" spans="2:12" x14ac:dyDescent="0.3">
      <c r="B63" s="1">
        <v>45</v>
      </c>
      <c r="C63" s="36"/>
      <c r="D63" s="37"/>
      <c r="E63" s="37"/>
      <c r="F63" s="37">
        <v>44.21</v>
      </c>
      <c r="G63" s="37"/>
      <c r="H63" s="37"/>
      <c r="I63" s="111"/>
      <c r="J63" s="115"/>
      <c r="K63" s="112"/>
      <c r="L63" s="1"/>
    </row>
    <row r="64" spans="2:12" x14ac:dyDescent="0.3">
      <c r="B64" s="1">
        <v>46</v>
      </c>
      <c r="C64" s="36"/>
      <c r="D64" s="37"/>
      <c r="E64" s="37"/>
      <c r="F64" s="37">
        <v>43.67</v>
      </c>
      <c r="G64" s="37"/>
      <c r="H64" s="37"/>
      <c r="I64" s="111"/>
      <c r="J64" s="115"/>
      <c r="K64" s="112"/>
      <c r="L64" s="1"/>
    </row>
    <row r="65" spans="1:16" x14ac:dyDescent="0.3">
      <c r="B65" s="1">
        <v>47</v>
      </c>
      <c r="C65" s="36"/>
      <c r="D65" s="37"/>
      <c r="E65" s="37"/>
      <c r="F65" s="37">
        <v>43.94</v>
      </c>
      <c r="G65" s="37"/>
      <c r="H65" s="37"/>
      <c r="I65" s="111"/>
      <c r="J65" s="115"/>
      <c r="K65" s="112"/>
      <c r="L65" s="1"/>
    </row>
    <row r="66" spans="1:16" x14ac:dyDescent="0.3">
      <c r="B66" s="1">
        <v>48</v>
      </c>
      <c r="C66" s="36"/>
      <c r="D66" s="37"/>
      <c r="E66" s="37"/>
      <c r="F66" s="37">
        <v>44.13</v>
      </c>
      <c r="G66" s="37"/>
      <c r="H66" s="37"/>
      <c r="I66" s="111"/>
      <c r="J66" s="115"/>
      <c r="K66" s="112"/>
      <c r="L66" s="1"/>
    </row>
    <row r="67" spans="1:16" x14ac:dyDescent="0.3">
      <c r="B67" s="1">
        <v>49</v>
      </c>
      <c r="C67" s="36"/>
      <c r="D67" s="37"/>
      <c r="E67" s="37"/>
      <c r="F67" s="37">
        <v>44.34</v>
      </c>
      <c r="G67" s="37"/>
      <c r="H67" s="37"/>
      <c r="I67" s="111"/>
      <c r="J67" s="115"/>
      <c r="K67" s="112"/>
      <c r="L67" s="1"/>
    </row>
    <row r="68" spans="1:16" x14ac:dyDescent="0.3">
      <c r="B68" s="1">
        <v>50</v>
      </c>
      <c r="C68" s="36"/>
      <c r="D68" s="37"/>
      <c r="E68" s="37"/>
      <c r="F68" s="37">
        <v>43.69</v>
      </c>
      <c r="G68" s="37"/>
      <c r="H68" s="37"/>
      <c r="I68" s="111"/>
      <c r="J68" s="115"/>
      <c r="K68" s="112"/>
      <c r="L68" s="1"/>
    </row>
    <row r="69" spans="1:16" x14ac:dyDescent="0.3">
      <c r="B69" s="1">
        <v>51</v>
      </c>
      <c r="C69" s="36"/>
      <c r="D69" s="37"/>
      <c r="E69" s="37"/>
      <c r="F69" s="37"/>
      <c r="G69" s="37"/>
      <c r="H69" s="37"/>
      <c r="I69" s="111"/>
      <c r="J69" s="115"/>
      <c r="K69" s="112"/>
      <c r="L69" s="1"/>
    </row>
    <row r="70" spans="1:16" x14ac:dyDescent="0.3">
      <c r="B70" s="1">
        <v>52</v>
      </c>
      <c r="C70" s="36"/>
      <c r="D70" s="37"/>
      <c r="E70" s="37"/>
      <c r="F70" s="37"/>
      <c r="G70" s="37"/>
      <c r="H70" s="37"/>
      <c r="I70" s="111"/>
      <c r="J70" s="115"/>
      <c r="K70" s="112"/>
      <c r="L70" s="1"/>
    </row>
    <row r="71" spans="1:16" x14ac:dyDescent="0.3">
      <c r="B71" s="1">
        <v>53</v>
      </c>
      <c r="C71" s="36"/>
      <c r="D71" s="37"/>
      <c r="E71" s="37"/>
      <c r="F71" s="37"/>
      <c r="G71" s="37"/>
      <c r="H71" s="37"/>
      <c r="I71" s="111"/>
      <c r="J71" s="115"/>
      <c r="K71" s="112"/>
      <c r="L71" s="1"/>
    </row>
    <row r="72" spans="1:16" x14ac:dyDescent="0.3">
      <c r="B72" s="1">
        <v>54</v>
      </c>
      <c r="C72" s="36"/>
      <c r="D72" s="37"/>
      <c r="E72" s="37"/>
      <c r="F72" s="37"/>
      <c r="G72" s="37"/>
      <c r="H72" s="37"/>
      <c r="I72" s="111"/>
      <c r="J72" s="115"/>
      <c r="K72" s="112"/>
      <c r="L72" s="1"/>
    </row>
    <row r="73" spans="1:16" x14ac:dyDescent="0.3">
      <c r="B73" s="1">
        <v>55</v>
      </c>
      <c r="C73" s="36"/>
      <c r="D73" s="37"/>
      <c r="E73" s="37"/>
      <c r="F73" s="37"/>
      <c r="G73" s="37"/>
      <c r="H73" s="37"/>
      <c r="I73" s="111"/>
      <c r="J73" s="115"/>
      <c r="K73" s="112"/>
      <c r="L73" s="1"/>
    </row>
    <row r="74" spans="1:16" x14ac:dyDescent="0.3">
      <c r="B74" s="1">
        <v>56</v>
      </c>
      <c r="C74" s="36"/>
      <c r="D74" s="37"/>
      <c r="E74" s="37"/>
      <c r="F74" s="37"/>
      <c r="G74" s="37"/>
      <c r="H74" s="37"/>
      <c r="I74" s="111"/>
      <c r="J74" s="115"/>
      <c r="K74" s="112"/>
      <c r="L74" s="1"/>
    </row>
    <row r="75" spans="1:16" x14ac:dyDescent="0.3">
      <c r="B75" s="1">
        <v>57</v>
      </c>
      <c r="C75" s="55"/>
      <c r="D75" s="37"/>
      <c r="E75" s="37"/>
      <c r="F75" s="37"/>
      <c r="G75" s="37"/>
      <c r="H75" s="37"/>
      <c r="I75" s="112"/>
      <c r="J75" s="116"/>
      <c r="K75" s="112"/>
      <c r="L75" s="1"/>
    </row>
    <row r="76" spans="1:16" x14ac:dyDescent="0.3">
      <c r="B76" s="1">
        <v>58</v>
      </c>
      <c r="C76" s="117"/>
      <c r="D76" s="111"/>
      <c r="E76" s="111"/>
      <c r="F76" s="111"/>
      <c r="G76" s="111"/>
      <c r="H76" s="111"/>
      <c r="I76" s="112"/>
      <c r="J76" s="116"/>
      <c r="K76" s="112"/>
      <c r="L76" s="1"/>
    </row>
    <row r="77" spans="1:16" x14ac:dyDescent="0.3">
      <c r="B77" s="1">
        <v>59</v>
      </c>
      <c r="C77" s="117"/>
      <c r="D77" s="111"/>
      <c r="E77" s="111"/>
      <c r="F77" s="111"/>
      <c r="G77" s="111"/>
      <c r="H77" s="111"/>
      <c r="I77" s="111"/>
      <c r="J77" s="115"/>
      <c r="K77" s="111"/>
    </row>
    <row r="78" spans="1:16" x14ac:dyDescent="0.3">
      <c r="B78" s="1">
        <v>60</v>
      </c>
      <c r="C78" s="117"/>
      <c r="D78" s="111"/>
      <c r="E78" s="111"/>
      <c r="F78" s="111"/>
      <c r="G78" s="111"/>
      <c r="H78" s="111"/>
      <c r="I78" s="111"/>
      <c r="J78" s="115"/>
      <c r="K78" s="111"/>
    </row>
    <row r="79" spans="1:16" s="2" customFormat="1" x14ac:dyDescent="0.3">
      <c r="A79" s="1"/>
      <c r="B79" s="1">
        <v>61</v>
      </c>
      <c r="C79" s="117"/>
      <c r="D79" s="111"/>
      <c r="E79" s="111"/>
      <c r="F79" s="111"/>
      <c r="G79" s="111"/>
      <c r="H79" s="111"/>
      <c r="I79" s="111"/>
      <c r="J79" s="115"/>
      <c r="K79" s="111"/>
      <c r="M79" s="1"/>
      <c r="N79" s="1"/>
      <c r="O79" s="1"/>
      <c r="P79" s="1"/>
    </row>
    <row r="80" spans="1:16" s="2" customFormat="1" x14ac:dyDescent="0.3">
      <c r="A80" s="1"/>
      <c r="B80" s="1">
        <v>62</v>
      </c>
      <c r="C80" s="117"/>
      <c r="D80" s="111"/>
      <c r="E80" s="111"/>
      <c r="F80" s="111"/>
      <c r="G80" s="111"/>
      <c r="H80" s="111"/>
      <c r="I80" s="111"/>
      <c r="J80" s="115"/>
      <c r="K80" s="111"/>
      <c r="M80" s="1"/>
      <c r="N80" s="1"/>
      <c r="O80" s="1"/>
      <c r="P80" s="1"/>
    </row>
    <row r="81" spans="1:16" s="2" customFormat="1" ht="15" thickBot="1" x14ac:dyDescent="0.35">
      <c r="A81" s="1"/>
      <c r="B81" s="1">
        <v>63</v>
      </c>
      <c r="C81" s="118"/>
      <c r="D81" s="119"/>
      <c r="E81" s="119"/>
      <c r="F81" s="119"/>
      <c r="G81" s="119"/>
      <c r="H81" s="119"/>
      <c r="I81" s="119"/>
      <c r="J81" s="120"/>
      <c r="K81" s="111"/>
      <c r="M81" s="1"/>
      <c r="N81" s="1"/>
      <c r="O81" s="1"/>
      <c r="P81" s="1"/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8"/>
  <sheetViews>
    <sheetView topLeftCell="A100" workbookViewId="0">
      <selection activeCell="L206" sqref="L206:L238"/>
    </sheetView>
  </sheetViews>
  <sheetFormatPr defaultRowHeight="14.4" x14ac:dyDescent="0.3"/>
  <sheetData>
    <row r="1" spans="1:12" x14ac:dyDescent="0.3">
      <c r="A1" t="s">
        <v>126</v>
      </c>
      <c r="B1" s="264">
        <v>0.42848379629629635</v>
      </c>
    </row>
    <row r="2" spans="1:12" x14ac:dyDescent="0.3">
      <c r="A2" t="s">
        <v>139</v>
      </c>
      <c r="B2">
        <v>1</v>
      </c>
      <c r="C2">
        <v>2</v>
      </c>
      <c r="D2">
        <v>3</v>
      </c>
      <c r="E2">
        <v>4</v>
      </c>
      <c r="F2">
        <v>5</v>
      </c>
      <c r="G2">
        <v>6</v>
      </c>
      <c r="H2">
        <v>7</v>
      </c>
      <c r="I2">
        <v>8</v>
      </c>
      <c r="J2">
        <v>9</v>
      </c>
      <c r="K2">
        <v>10</v>
      </c>
      <c r="L2">
        <v>11</v>
      </c>
    </row>
    <row r="3" spans="1:12" x14ac:dyDescent="0.3">
      <c r="A3" t="s">
        <v>140</v>
      </c>
      <c r="B3" t="s">
        <v>123</v>
      </c>
      <c r="C3" t="s">
        <v>98</v>
      </c>
      <c r="D3" t="s">
        <v>95</v>
      </c>
      <c r="E3" s="265" t="s">
        <v>120</v>
      </c>
      <c r="F3" t="s">
        <v>117</v>
      </c>
      <c r="G3" t="s">
        <v>127</v>
      </c>
      <c r="H3" t="s">
        <v>108</v>
      </c>
      <c r="I3" t="s">
        <v>105</v>
      </c>
      <c r="J3" t="s">
        <v>114</v>
      </c>
      <c r="K3" t="s">
        <v>111</v>
      </c>
      <c r="L3" t="s">
        <v>102</v>
      </c>
    </row>
    <row r="4" spans="1:12" x14ac:dyDescent="0.3">
      <c r="A4" t="s">
        <v>141</v>
      </c>
      <c r="B4">
        <v>2</v>
      </c>
      <c r="C4">
        <v>7</v>
      </c>
      <c r="D4">
        <v>6</v>
      </c>
      <c r="E4">
        <v>3</v>
      </c>
      <c r="F4">
        <v>1</v>
      </c>
      <c r="G4">
        <v>8</v>
      </c>
      <c r="H4">
        <v>5</v>
      </c>
      <c r="I4">
        <v>9</v>
      </c>
      <c r="J4">
        <v>4</v>
      </c>
      <c r="K4">
        <v>10</v>
      </c>
      <c r="L4">
        <v>12</v>
      </c>
    </row>
    <row r="5" spans="1:12" x14ac:dyDescent="0.3">
      <c r="A5">
        <v>1</v>
      </c>
      <c r="B5">
        <v>47.11</v>
      </c>
      <c r="C5">
        <v>48.03</v>
      </c>
      <c r="D5">
        <v>46.35</v>
      </c>
      <c r="E5">
        <v>51.19</v>
      </c>
      <c r="F5">
        <v>48.92</v>
      </c>
      <c r="G5">
        <v>49.69</v>
      </c>
      <c r="H5">
        <v>45.98</v>
      </c>
      <c r="I5">
        <v>46.18</v>
      </c>
      <c r="J5">
        <v>49.34</v>
      </c>
      <c r="K5">
        <v>46.45</v>
      </c>
      <c r="L5">
        <v>48.35</v>
      </c>
    </row>
    <row r="6" spans="1:12" x14ac:dyDescent="0.3">
      <c r="A6">
        <v>2</v>
      </c>
      <c r="B6">
        <v>44.04</v>
      </c>
      <c r="C6">
        <v>42.48</v>
      </c>
      <c r="D6">
        <v>42.52</v>
      </c>
      <c r="E6">
        <v>45.16</v>
      </c>
      <c r="F6">
        <v>43.22</v>
      </c>
      <c r="G6">
        <v>43.14</v>
      </c>
      <c r="H6">
        <v>42.86</v>
      </c>
      <c r="I6">
        <v>43.28</v>
      </c>
      <c r="J6">
        <v>44.48</v>
      </c>
      <c r="K6">
        <v>42.92</v>
      </c>
      <c r="L6">
        <v>45.06</v>
      </c>
    </row>
    <row r="7" spans="1:12" x14ac:dyDescent="0.3">
      <c r="A7">
        <v>3</v>
      </c>
      <c r="B7">
        <v>44.04</v>
      </c>
      <c r="C7">
        <v>43.27</v>
      </c>
      <c r="D7">
        <v>42.58</v>
      </c>
      <c r="E7">
        <v>43.79</v>
      </c>
      <c r="F7">
        <v>42.98</v>
      </c>
      <c r="G7">
        <v>43</v>
      </c>
      <c r="H7">
        <v>42.95</v>
      </c>
      <c r="I7">
        <v>42.89</v>
      </c>
      <c r="J7">
        <v>43.6</v>
      </c>
      <c r="K7">
        <v>43.72</v>
      </c>
      <c r="L7">
        <v>45.31</v>
      </c>
    </row>
    <row r="8" spans="1:12" x14ac:dyDescent="0.3">
      <c r="A8">
        <v>4</v>
      </c>
      <c r="B8">
        <v>42.75</v>
      </c>
      <c r="C8">
        <v>42.41</v>
      </c>
      <c r="D8">
        <v>42.41</v>
      </c>
      <c r="E8">
        <v>42.8</v>
      </c>
      <c r="F8">
        <v>42.97</v>
      </c>
      <c r="G8">
        <v>42.68</v>
      </c>
      <c r="H8">
        <v>42.71</v>
      </c>
      <c r="I8">
        <v>42.62</v>
      </c>
      <c r="J8">
        <v>42.97</v>
      </c>
      <c r="K8">
        <v>42.89</v>
      </c>
      <c r="L8">
        <v>43.88</v>
      </c>
    </row>
    <row r="9" spans="1:12" x14ac:dyDescent="0.3">
      <c r="A9">
        <v>5</v>
      </c>
      <c r="B9">
        <v>42.51</v>
      </c>
      <c r="C9">
        <v>42.08</v>
      </c>
      <c r="D9">
        <v>42.18</v>
      </c>
      <c r="E9">
        <v>42.17</v>
      </c>
      <c r="F9">
        <v>42.81</v>
      </c>
      <c r="G9">
        <v>42.57</v>
      </c>
      <c r="H9">
        <v>42.27</v>
      </c>
      <c r="I9">
        <v>42.35</v>
      </c>
      <c r="J9">
        <v>43.52</v>
      </c>
      <c r="K9">
        <v>42.38</v>
      </c>
      <c r="L9">
        <v>43.73</v>
      </c>
    </row>
    <row r="10" spans="1:12" x14ac:dyDescent="0.3">
      <c r="A10">
        <v>6</v>
      </c>
      <c r="B10">
        <v>42.35</v>
      </c>
      <c r="C10">
        <v>42.4</v>
      </c>
      <c r="D10">
        <v>42.3</v>
      </c>
      <c r="E10">
        <v>41.94</v>
      </c>
      <c r="F10">
        <v>42.84</v>
      </c>
      <c r="G10">
        <v>42.31</v>
      </c>
      <c r="H10">
        <v>42.31</v>
      </c>
      <c r="I10">
        <v>43.24</v>
      </c>
      <c r="J10">
        <v>42.3</v>
      </c>
      <c r="K10">
        <v>42.32</v>
      </c>
      <c r="L10">
        <v>43.41</v>
      </c>
    </row>
    <row r="11" spans="1:12" x14ac:dyDescent="0.3">
      <c r="A11">
        <v>7</v>
      </c>
      <c r="B11">
        <v>42.37</v>
      </c>
      <c r="C11">
        <v>42.2</v>
      </c>
      <c r="D11">
        <v>42.22</v>
      </c>
      <c r="E11">
        <v>42.16</v>
      </c>
      <c r="F11">
        <v>42.75</v>
      </c>
      <c r="G11">
        <v>42.37</v>
      </c>
      <c r="H11">
        <v>42.36</v>
      </c>
      <c r="I11">
        <v>42.27</v>
      </c>
      <c r="J11">
        <v>42.67</v>
      </c>
      <c r="K11">
        <v>42.37</v>
      </c>
      <c r="L11">
        <v>44.17</v>
      </c>
    </row>
    <row r="12" spans="1:12" x14ac:dyDescent="0.3">
      <c r="A12">
        <v>8</v>
      </c>
      <c r="B12">
        <v>42.4</v>
      </c>
      <c r="C12">
        <v>41.93</v>
      </c>
      <c r="D12">
        <v>42.22</v>
      </c>
      <c r="E12">
        <v>42.54</v>
      </c>
      <c r="F12">
        <v>43.53</v>
      </c>
      <c r="G12">
        <v>42.36</v>
      </c>
      <c r="H12">
        <v>42.18</v>
      </c>
      <c r="I12">
        <v>42.15</v>
      </c>
      <c r="J12">
        <v>42.35</v>
      </c>
      <c r="K12">
        <v>42.4</v>
      </c>
      <c r="L12">
        <v>43.45</v>
      </c>
    </row>
    <row r="13" spans="1:12" x14ac:dyDescent="0.3">
      <c r="A13">
        <v>9</v>
      </c>
      <c r="B13">
        <v>42.25</v>
      </c>
      <c r="C13">
        <v>41.93</v>
      </c>
      <c r="D13">
        <v>42.09</v>
      </c>
      <c r="E13">
        <v>42.29</v>
      </c>
      <c r="F13">
        <v>43.36</v>
      </c>
      <c r="G13">
        <v>42.63</v>
      </c>
      <c r="H13">
        <v>42.31</v>
      </c>
      <c r="I13">
        <v>42.28</v>
      </c>
      <c r="J13">
        <v>42.52</v>
      </c>
      <c r="K13">
        <v>42.33</v>
      </c>
      <c r="L13">
        <v>43.37</v>
      </c>
    </row>
    <row r="14" spans="1:12" x14ac:dyDescent="0.3">
      <c r="A14">
        <v>10</v>
      </c>
      <c r="B14">
        <v>42.39</v>
      </c>
      <c r="C14">
        <v>42.01</v>
      </c>
      <c r="D14">
        <v>42.11</v>
      </c>
      <c r="E14">
        <v>42.18</v>
      </c>
      <c r="F14">
        <v>42.45</v>
      </c>
      <c r="G14">
        <v>42.25</v>
      </c>
      <c r="H14">
        <v>42.28</v>
      </c>
      <c r="I14">
        <v>42.31</v>
      </c>
      <c r="J14">
        <v>42.23</v>
      </c>
      <c r="K14">
        <v>42.15</v>
      </c>
      <c r="L14">
        <v>43.75</v>
      </c>
    </row>
    <row r="15" spans="1:12" x14ac:dyDescent="0.3">
      <c r="A15">
        <v>11</v>
      </c>
      <c r="B15">
        <v>42.22</v>
      </c>
      <c r="C15">
        <v>42.06</v>
      </c>
      <c r="D15">
        <v>42.12</v>
      </c>
      <c r="E15">
        <v>41.85</v>
      </c>
      <c r="F15">
        <v>42.39</v>
      </c>
      <c r="G15">
        <v>42.22</v>
      </c>
      <c r="H15">
        <v>42.23</v>
      </c>
      <c r="I15">
        <v>42.13</v>
      </c>
      <c r="J15">
        <v>42.31</v>
      </c>
      <c r="K15">
        <v>42.23</v>
      </c>
      <c r="L15">
        <v>43.49</v>
      </c>
    </row>
    <row r="16" spans="1:12" x14ac:dyDescent="0.3">
      <c r="A16">
        <v>12</v>
      </c>
      <c r="B16">
        <v>42.35</v>
      </c>
      <c r="C16">
        <v>41.99</v>
      </c>
      <c r="D16">
        <v>42.25</v>
      </c>
      <c r="E16">
        <v>41.91</v>
      </c>
      <c r="F16">
        <v>42.61</v>
      </c>
      <c r="G16">
        <v>42.2</v>
      </c>
      <c r="H16">
        <v>42.25</v>
      </c>
      <c r="I16">
        <v>42.08</v>
      </c>
      <c r="J16">
        <v>42.55</v>
      </c>
      <c r="K16">
        <v>42.41</v>
      </c>
      <c r="L16">
        <v>43.89</v>
      </c>
    </row>
    <row r="17" spans="1:12" x14ac:dyDescent="0.3">
      <c r="A17">
        <v>13</v>
      </c>
      <c r="B17">
        <v>42.43</v>
      </c>
      <c r="C17">
        <v>42.03</v>
      </c>
      <c r="D17">
        <v>42.23</v>
      </c>
      <c r="E17">
        <v>42.03</v>
      </c>
      <c r="F17">
        <v>42.58</v>
      </c>
      <c r="G17">
        <v>42.44</v>
      </c>
      <c r="H17">
        <v>42.2</v>
      </c>
      <c r="I17">
        <v>42.31</v>
      </c>
      <c r="J17">
        <v>42.8</v>
      </c>
      <c r="K17">
        <v>42.54</v>
      </c>
      <c r="L17">
        <v>43.32</v>
      </c>
    </row>
    <row r="18" spans="1:12" x14ac:dyDescent="0.3">
      <c r="A18">
        <v>14</v>
      </c>
      <c r="B18">
        <v>42.85</v>
      </c>
      <c r="C18">
        <v>41.85</v>
      </c>
      <c r="D18">
        <v>42.17</v>
      </c>
      <c r="E18">
        <v>42.15</v>
      </c>
      <c r="F18">
        <v>42.87</v>
      </c>
      <c r="G18">
        <v>42.31</v>
      </c>
      <c r="H18">
        <v>42.24</v>
      </c>
      <c r="I18">
        <v>42.08</v>
      </c>
      <c r="J18">
        <v>42.61</v>
      </c>
      <c r="K18">
        <v>42.89</v>
      </c>
      <c r="L18">
        <v>43.35</v>
      </c>
    </row>
    <row r="19" spans="1:12" x14ac:dyDescent="0.3">
      <c r="A19">
        <v>15</v>
      </c>
      <c r="B19">
        <v>44.19</v>
      </c>
      <c r="C19">
        <v>41.99</v>
      </c>
      <c r="D19">
        <v>42.19</v>
      </c>
      <c r="E19">
        <v>42.84</v>
      </c>
      <c r="F19">
        <v>43.1</v>
      </c>
      <c r="G19">
        <v>43.04</v>
      </c>
      <c r="H19">
        <v>42.29</v>
      </c>
      <c r="I19">
        <v>42.29</v>
      </c>
      <c r="J19">
        <v>42.2</v>
      </c>
      <c r="K19">
        <v>44.03</v>
      </c>
      <c r="L19">
        <v>43.58</v>
      </c>
    </row>
    <row r="20" spans="1:12" x14ac:dyDescent="0.3">
      <c r="A20">
        <v>16</v>
      </c>
      <c r="B20">
        <v>43.12</v>
      </c>
      <c r="C20">
        <v>42.14</v>
      </c>
      <c r="D20">
        <v>42.12</v>
      </c>
      <c r="E20">
        <v>42.56</v>
      </c>
      <c r="F20">
        <v>42.76</v>
      </c>
      <c r="G20">
        <v>42.25</v>
      </c>
      <c r="H20">
        <v>42.43</v>
      </c>
      <c r="I20">
        <v>42.21</v>
      </c>
      <c r="J20">
        <v>42.69</v>
      </c>
      <c r="K20">
        <v>42.52</v>
      </c>
      <c r="L20">
        <v>43.76</v>
      </c>
    </row>
    <row r="21" spans="1:12" x14ac:dyDescent="0.3">
      <c r="A21">
        <v>17</v>
      </c>
      <c r="B21">
        <v>42.52</v>
      </c>
      <c r="C21">
        <v>42.03</v>
      </c>
      <c r="D21">
        <v>42.15</v>
      </c>
      <c r="E21">
        <v>42.37</v>
      </c>
      <c r="F21">
        <v>42.74</v>
      </c>
      <c r="G21">
        <v>42.4</v>
      </c>
      <c r="H21">
        <v>42.46</v>
      </c>
      <c r="I21">
        <v>42.26</v>
      </c>
      <c r="J21">
        <v>42.35</v>
      </c>
      <c r="K21">
        <v>42.6</v>
      </c>
      <c r="L21">
        <v>43.85</v>
      </c>
    </row>
    <row r="22" spans="1:12" x14ac:dyDescent="0.3">
      <c r="A22">
        <v>18</v>
      </c>
      <c r="B22">
        <v>42.39</v>
      </c>
      <c r="C22">
        <v>42.12</v>
      </c>
      <c r="D22">
        <v>42.15</v>
      </c>
      <c r="E22">
        <v>42.16</v>
      </c>
      <c r="F22">
        <v>42.72</v>
      </c>
      <c r="G22">
        <v>42.47</v>
      </c>
      <c r="H22">
        <v>42.35</v>
      </c>
      <c r="I22">
        <v>42.26</v>
      </c>
      <c r="J22">
        <v>42.42</v>
      </c>
      <c r="K22">
        <v>42.49</v>
      </c>
      <c r="L22">
        <v>43.64</v>
      </c>
    </row>
    <row r="23" spans="1:12" x14ac:dyDescent="0.3">
      <c r="A23">
        <v>19</v>
      </c>
      <c r="B23">
        <v>42.88</v>
      </c>
      <c r="C23">
        <v>42.08</v>
      </c>
      <c r="D23">
        <v>42.16</v>
      </c>
      <c r="E23">
        <v>42.63</v>
      </c>
      <c r="F23">
        <v>42.59</v>
      </c>
      <c r="G23">
        <v>42.49</v>
      </c>
      <c r="H23">
        <v>42.26</v>
      </c>
      <c r="I23">
        <v>42.46</v>
      </c>
      <c r="J23">
        <v>42.74</v>
      </c>
      <c r="K23">
        <v>43.53</v>
      </c>
      <c r="L23">
        <v>43.34</v>
      </c>
    </row>
    <row r="24" spans="1:12" x14ac:dyDescent="0.3">
      <c r="A24">
        <v>20</v>
      </c>
      <c r="B24">
        <v>42.79</v>
      </c>
      <c r="C24">
        <v>42.11</v>
      </c>
      <c r="D24">
        <v>42.21</v>
      </c>
      <c r="E24">
        <v>42.07</v>
      </c>
      <c r="F24">
        <v>42.77</v>
      </c>
      <c r="G24">
        <v>42.47</v>
      </c>
      <c r="H24">
        <v>42.94</v>
      </c>
      <c r="I24">
        <v>42.39</v>
      </c>
      <c r="J24">
        <v>42.35</v>
      </c>
      <c r="K24">
        <v>42.57</v>
      </c>
      <c r="L24">
        <v>43.57</v>
      </c>
    </row>
    <row r="25" spans="1:12" x14ac:dyDescent="0.3">
      <c r="A25">
        <v>21</v>
      </c>
      <c r="B25">
        <v>42.65</v>
      </c>
      <c r="C25">
        <v>42.16</v>
      </c>
      <c r="D25">
        <v>42.34</v>
      </c>
      <c r="E25">
        <v>42.1</v>
      </c>
      <c r="F25">
        <v>42.96</v>
      </c>
      <c r="G25">
        <v>42.35</v>
      </c>
      <c r="H25">
        <v>42.39</v>
      </c>
      <c r="I25">
        <v>42.22</v>
      </c>
      <c r="J25">
        <v>42.56</v>
      </c>
      <c r="K25">
        <v>43.49</v>
      </c>
      <c r="L25">
        <v>43.53</v>
      </c>
    </row>
    <row r="26" spans="1:12" x14ac:dyDescent="0.3">
      <c r="A26">
        <v>22</v>
      </c>
      <c r="B26">
        <v>42.4</v>
      </c>
      <c r="C26">
        <v>42.12</v>
      </c>
      <c r="D26">
        <v>42.31</v>
      </c>
      <c r="E26">
        <v>42.12</v>
      </c>
      <c r="F26">
        <v>42.6</v>
      </c>
      <c r="G26">
        <v>42.59</v>
      </c>
      <c r="H26">
        <v>42.26</v>
      </c>
      <c r="I26">
        <v>42.14</v>
      </c>
      <c r="J26">
        <v>42.31</v>
      </c>
      <c r="K26">
        <v>42.9</v>
      </c>
      <c r="L26">
        <v>43.59</v>
      </c>
    </row>
    <row r="27" spans="1:12" x14ac:dyDescent="0.3">
      <c r="A27">
        <v>23</v>
      </c>
      <c r="B27">
        <v>42.53</v>
      </c>
      <c r="C27">
        <v>41.96</v>
      </c>
      <c r="D27">
        <v>42.29</v>
      </c>
      <c r="E27">
        <v>42.1</v>
      </c>
      <c r="F27">
        <v>42.76</v>
      </c>
      <c r="G27">
        <v>42.95</v>
      </c>
      <c r="H27">
        <v>42.36</v>
      </c>
      <c r="I27">
        <v>42.2</v>
      </c>
      <c r="J27">
        <v>42.33</v>
      </c>
      <c r="K27">
        <v>42.7</v>
      </c>
      <c r="L27">
        <v>43.4</v>
      </c>
    </row>
    <row r="28" spans="1:12" x14ac:dyDescent="0.3">
      <c r="A28">
        <v>24</v>
      </c>
      <c r="B28">
        <v>42.12</v>
      </c>
      <c r="C28">
        <v>41.96</v>
      </c>
      <c r="D28">
        <v>42.13</v>
      </c>
      <c r="E28">
        <v>42.02</v>
      </c>
      <c r="F28">
        <v>42.65</v>
      </c>
      <c r="G28">
        <v>42.5</v>
      </c>
      <c r="H28">
        <v>42.29</v>
      </c>
      <c r="I28">
        <v>42.32</v>
      </c>
      <c r="J28">
        <v>42.57</v>
      </c>
      <c r="K28">
        <v>42.48</v>
      </c>
      <c r="L28">
        <v>44.34</v>
      </c>
    </row>
    <row r="29" spans="1:12" x14ac:dyDescent="0.3">
      <c r="A29">
        <v>25</v>
      </c>
      <c r="B29">
        <v>42.09</v>
      </c>
      <c r="C29">
        <v>42.15</v>
      </c>
      <c r="D29">
        <v>42.18</v>
      </c>
      <c r="E29">
        <v>41.96</v>
      </c>
      <c r="F29">
        <v>42.68</v>
      </c>
      <c r="G29">
        <v>42.32</v>
      </c>
      <c r="H29">
        <v>42.32</v>
      </c>
      <c r="I29">
        <v>42.31</v>
      </c>
      <c r="J29">
        <v>42.35</v>
      </c>
      <c r="K29">
        <v>42.65</v>
      </c>
      <c r="L29">
        <v>44.89</v>
      </c>
    </row>
    <row r="30" spans="1:12" x14ac:dyDescent="0.3">
      <c r="A30">
        <v>26</v>
      </c>
      <c r="B30">
        <v>42.08</v>
      </c>
      <c r="C30">
        <v>42.13</v>
      </c>
      <c r="D30">
        <v>42.16</v>
      </c>
      <c r="E30">
        <v>42.07</v>
      </c>
      <c r="F30">
        <v>42.81</v>
      </c>
      <c r="G30">
        <v>42.56</v>
      </c>
      <c r="H30">
        <v>42.37</v>
      </c>
      <c r="I30">
        <v>42.16</v>
      </c>
      <c r="J30">
        <v>42.42</v>
      </c>
      <c r="K30">
        <v>42.73</v>
      </c>
      <c r="L30">
        <v>43.62</v>
      </c>
    </row>
    <row r="31" spans="1:12" x14ac:dyDescent="0.3">
      <c r="A31">
        <v>27</v>
      </c>
      <c r="B31">
        <v>42.19</v>
      </c>
      <c r="C31">
        <v>41.96</v>
      </c>
      <c r="D31">
        <v>42.33</v>
      </c>
      <c r="E31">
        <v>41.99</v>
      </c>
      <c r="F31">
        <v>42.71</v>
      </c>
      <c r="G31">
        <v>42.6</v>
      </c>
      <c r="H31">
        <v>42.39</v>
      </c>
      <c r="I31">
        <v>42.24</v>
      </c>
      <c r="J31">
        <v>42.44</v>
      </c>
      <c r="K31">
        <v>42.4</v>
      </c>
      <c r="L31">
        <v>44.2</v>
      </c>
    </row>
    <row r="32" spans="1:12" x14ac:dyDescent="0.3">
      <c r="A32">
        <v>28</v>
      </c>
      <c r="B32">
        <v>42.2</v>
      </c>
      <c r="C32">
        <v>41.95</v>
      </c>
      <c r="D32">
        <v>42.42</v>
      </c>
      <c r="E32">
        <v>42.05</v>
      </c>
      <c r="F32">
        <v>42.63</v>
      </c>
      <c r="G32">
        <v>42.43</v>
      </c>
      <c r="H32">
        <v>42.35</v>
      </c>
      <c r="I32">
        <v>42.3</v>
      </c>
      <c r="J32">
        <v>42.32</v>
      </c>
      <c r="K32">
        <v>42.54</v>
      </c>
      <c r="L32">
        <v>44.69</v>
      </c>
    </row>
    <row r="33" spans="1:12" x14ac:dyDescent="0.3">
      <c r="A33">
        <v>29</v>
      </c>
      <c r="B33">
        <v>42.61</v>
      </c>
      <c r="C33">
        <v>42.11</v>
      </c>
      <c r="D33">
        <v>42.26</v>
      </c>
      <c r="E33">
        <v>42.27</v>
      </c>
      <c r="F33">
        <v>42.86</v>
      </c>
      <c r="G33">
        <v>42.68</v>
      </c>
      <c r="H33">
        <v>42.32</v>
      </c>
      <c r="I33">
        <v>42.39</v>
      </c>
      <c r="J33">
        <v>42.42</v>
      </c>
      <c r="K33">
        <v>42.73</v>
      </c>
      <c r="L33">
        <v>43.69</v>
      </c>
    </row>
    <row r="34" spans="1:12" x14ac:dyDescent="0.3">
      <c r="A34">
        <v>30</v>
      </c>
      <c r="B34">
        <v>42.36</v>
      </c>
      <c r="C34">
        <v>41.99</v>
      </c>
      <c r="D34">
        <v>42.14</v>
      </c>
      <c r="E34">
        <v>42.17</v>
      </c>
      <c r="F34">
        <v>42.71</v>
      </c>
      <c r="G34">
        <v>42.36</v>
      </c>
      <c r="H34">
        <v>42.43</v>
      </c>
      <c r="I34">
        <v>42.29</v>
      </c>
      <c r="J34">
        <v>42.34</v>
      </c>
      <c r="K34">
        <v>42.51</v>
      </c>
      <c r="L34">
        <v>44.33</v>
      </c>
    </row>
    <row r="35" spans="1:12" x14ac:dyDescent="0.3">
      <c r="A35">
        <v>31</v>
      </c>
      <c r="B35">
        <v>42.26</v>
      </c>
      <c r="C35">
        <v>41.91</v>
      </c>
      <c r="D35">
        <v>42.3</v>
      </c>
      <c r="E35">
        <v>42.36</v>
      </c>
      <c r="F35">
        <v>42.65</v>
      </c>
      <c r="G35">
        <v>42.34</v>
      </c>
      <c r="H35">
        <v>42.53</v>
      </c>
      <c r="I35">
        <v>42.5</v>
      </c>
      <c r="J35">
        <v>42.74</v>
      </c>
      <c r="K35">
        <v>42.59</v>
      </c>
      <c r="L35">
        <v>43.35</v>
      </c>
    </row>
    <row r="36" spans="1:12" x14ac:dyDescent="0.3">
      <c r="A36">
        <v>32</v>
      </c>
      <c r="B36">
        <v>42.51</v>
      </c>
      <c r="C36">
        <v>42.48</v>
      </c>
      <c r="D36">
        <v>43.18</v>
      </c>
      <c r="E36">
        <v>42.07</v>
      </c>
      <c r="F36">
        <v>42.95</v>
      </c>
      <c r="G36">
        <v>42.34</v>
      </c>
      <c r="H36">
        <v>42.42</v>
      </c>
      <c r="I36">
        <v>42.38</v>
      </c>
      <c r="J36">
        <v>42.54</v>
      </c>
      <c r="K36">
        <v>42.66</v>
      </c>
      <c r="L36">
        <v>43.8</v>
      </c>
    </row>
    <row r="37" spans="1:12" x14ac:dyDescent="0.3">
      <c r="A37">
        <v>33</v>
      </c>
      <c r="B37">
        <v>42.24</v>
      </c>
      <c r="C37">
        <v>42.11</v>
      </c>
      <c r="D37">
        <v>42.24</v>
      </c>
      <c r="E37">
        <v>42.21</v>
      </c>
      <c r="F37">
        <v>42.82</v>
      </c>
      <c r="G37">
        <v>42.34</v>
      </c>
      <c r="H37">
        <v>42.45</v>
      </c>
      <c r="I37">
        <v>42.3</v>
      </c>
      <c r="J37">
        <v>42.59</v>
      </c>
      <c r="K37">
        <v>42.54</v>
      </c>
      <c r="L37">
        <v>43.55</v>
      </c>
    </row>
    <row r="38" spans="1:12" x14ac:dyDescent="0.3">
      <c r="A38">
        <v>34</v>
      </c>
      <c r="B38">
        <v>42.27</v>
      </c>
      <c r="C38">
        <v>42.16</v>
      </c>
      <c r="D38">
        <v>42.1</v>
      </c>
      <c r="E38">
        <v>41.86</v>
      </c>
      <c r="F38">
        <v>42.69</v>
      </c>
      <c r="G38">
        <v>42.4</v>
      </c>
      <c r="H38">
        <v>42.48</v>
      </c>
      <c r="I38">
        <v>42.25</v>
      </c>
      <c r="J38">
        <v>42.66</v>
      </c>
      <c r="K38">
        <v>42.8</v>
      </c>
      <c r="L38">
        <v>43.3</v>
      </c>
    </row>
    <row r="39" spans="1:12" x14ac:dyDescent="0.3">
      <c r="A39">
        <v>35</v>
      </c>
      <c r="B39">
        <v>43.11</v>
      </c>
      <c r="C39">
        <v>42.15</v>
      </c>
      <c r="D39">
        <v>42.16</v>
      </c>
      <c r="E39">
        <v>42.1</v>
      </c>
      <c r="F39">
        <v>43.68</v>
      </c>
      <c r="G39">
        <v>43.09</v>
      </c>
      <c r="H39">
        <v>42.43</v>
      </c>
      <c r="I39">
        <v>42.35</v>
      </c>
      <c r="J39">
        <v>43.18</v>
      </c>
      <c r="K39">
        <v>42.49</v>
      </c>
      <c r="L39">
        <v>43.48</v>
      </c>
    </row>
    <row r="40" spans="1:12" x14ac:dyDescent="0.3">
      <c r="A40">
        <v>36</v>
      </c>
      <c r="B40">
        <v>42.64</v>
      </c>
      <c r="C40">
        <v>42.18</v>
      </c>
      <c r="D40">
        <v>42.17</v>
      </c>
      <c r="E40">
        <v>41.97</v>
      </c>
      <c r="F40" s="265">
        <v>1.5920138888888887E-3</v>
      </c>
      <c r="G40">
        <v>42.43</v>
      </c>
      <c r="H40">
        <v>42.8</v>
      </c>
      <c r="I40">
        <v>42.47</v>
      </c>
      <c r="J40" s="265">
        <v>1.6179398148148149E-3</v>
      </c>
      <c r="K40">
        <v>42.56</v>
      </c>
      <c r="L40">
        <v>43.58</v>
      </c>
    </row>
    <row r="41" spans="1:12" x14ac:dyDescent="0.3">
      <c r="A41">
        <v>37</v>
      </c>
      <c r="B41">
        <v>42.44</v>
      </c>
      <c r="C41">
        <v>42.12</v>
      </c>
      <c r="D41">
        <v>42.07</v>
      </c>
      <c r="E41">
        <v>42.19</v>
      </c>
      <c r="F41">
        <v>42.57</v>
      </c>
      <c r="G41">
        <v>42.39</v>
      </c>
      <c r="H41">
        <v>42.52</v>
      </c>
      <c r="I41">
        <v>42.49</v>
      </c>
      <c r="J41">
        <v>43.89</v>
      </c>
      <c r="K41">
        <v>42.49</v>
      </c>
      <c r="L41">
        <v>45</v>
      </c>
    </row>
    <row r="42" spans="1:12" x14ac:dyDescent="0.3">
      <c r="A42">
        <v>38</v>
      </c>
      <c r="B42">
        <v>42.39</v>
      </c>
      <c r="C42">
        <v>42.17</v>
      </c>
      <c r="D42">
        <v>42.21</v>
      </c>
      <c r="E42">
        <v>42.1</v>
      </c>
      <c r="F42">
        <v>42.52</v>
      </c>
      <c r="G42">
        <v>42.37</v>
      </c>
      <c r="H42">
        <v>42.78</v>
      </c>
      <c r="I42">
        <v>42.24</v>
      </c>
      <c r="J42">
        <v>43.38</v>
      </c>
      <c r="K42">
        <v>42.77</v>
      </c>
      <c r="L42" s="265">
        <v>1.6895833333333331E-3</v>
      </c>
    </row>
    <row r="43" spans="1:12" x14ac:dyDescent="0.3">
      <c r="A43">
        <v>39</v>
      </c>
      <c r="B43">
        <v>42.22</v>
      </c>
      <c r="C43">
        <v>42.21</v>
      </c>
      <c r="D43">
        <v>42.28</v>
      </c>
      <c r="E43">
        <v>41.95</v>
      </c>
      <c r="F43">
        <v>42.41</v>
      </c>
      <c r="G43">
        <v>42.38</v>
      </c>
      <c r="H43">
        <v>42.67</v>
      </c>
      <c r="I43">
        <v>42.31</v>
      </c>
      <c r="J43">
        <v>43.71</v>
      </c>
      <c r="K43">
        <v>43.23</v>
      </c>
      <c r="L43">
        <v>44.49</v>
      </c>
    </row>
    <row r="44" spans="1:12" x14ac:dyDescent="0.3">
      <c r="A44">
        <v>40</v>
      </c>
      <c r="B44">
        <v>42.39</v>
      </c>
      <c r="C44">
        <v>42.11</v>
      </c>
      <c r="D44" s="265">
        <v>1.5878472222222223E-3</v>
      </c>
      <c r="E44">
        <v>42.37</v>
      </c>
      <c r="F44">
        <v>42.32</v>
      </c>
      <c r="G44">
        <v>42.48</v>
      </c>
      <c r="H44" s="265">
        <v>1.5998842592592592E-3</v>
      </c>
      <c r="I44">
        <v>42.49</v>
      </c>
      <c r="J44">
        <v>43.38</v>
      </c>
      <c r="K44" s="265">
        <v>1.5999999999999999E-3</v>
      </c>
      <c r="L44">
        <v>44.86</v>
      </c>
    </row>
    <row r="45" spans="1:12" x14ac:dyDescent="0.3">
      <c r="A45">
        <v>41</v>
      </c>
      <c r="B45">
        <v>42.9</v>
      </c>
      <c r="C45">
        <v>42.36</v>
      </c>
      <c r="D45">
        <v>42.43</v>
      </c>
      <c r="E45">
        <v>42.24</v>
      </c>
      <c r="F45">
        <v>42.2</v>
      </c>
      <c r="G45">
        <v>42.47</v>
      </c>
      <c r="H45">
        <v>42.21</v>
      </c>
      <c r="I45">
        <v>42.34</v>
      </c>
      <c r="J45">
        <v>43.19</v>
      </c>
      <c r="K45">
        <v>43.83</v>
      </c>
      <c r="L45">
        <v>44.29</v>
      </c>
    </row>
    <row r="46" spans="1:12" x14ac:dyDescent="0.3">
      <c r="A46">
        <v>42</v>
      </c>
      <c r="B46" s="265">
        <v>1.6019675925925925E-3</v>
      </c>
      <c r="C46">
        <v>42.41</v>
      </c>
      <c r="D46">
        <v>42.48</v>
      </c>
      <c r="E46">
        <v>42.5</v>
      </c>
      <c r="F46">
        <v>42.16</v>
      </c>
      <c r="G46">
        <v>42.61</v>
      </c>
      <c r="H46">
        <v>42.26</v>
      </c>
      <c r="I46">
        <v>42.22</v>
      </c>
      <c r="J46">
        <v>43.14</v>
      </c>
      <c r="K46">
        <v>43.38</v>
      </c>
      <c r="L46">
        <v>45.2</v>
      </c>
    </row>
    <row r="47" spans="1:12" x14ac:dyDescent="0.3">
      <c r="A47">
        <v>43</v>
      </c>
      <c r="B47">
        <v>42.43</v>
      </c>
      <c r="C47" s="265">
        <v>1.5863425925925925E-3</v>
      </c>
      <c r="D47">
        <v>42.47</v>
      </c>
      <c r="E47" s="265">
        <v>1.8032407407407407E-3</v>
      </c>
      <c r="F47">
        <v>42.16</v>
      </c>
      <c r="G47" s="265">
        <v>1.5953703703703705E-3</v>
      </c>
      <c r="H47">
        <v>42.28</v>
      </c>
      <c r="I47" s="265">
        <v>1.612037037037037E-3</v>
      </c>
      <c r="J47">
        <v>42.94</v>
      </c>
      <c r="K47">
        <v>43.22</v>
      </c>
      <c r="L47">
        <v>44.33</v>
      </c>
    </row>
    <row r="48" spans="1:12" x14ac:dyDescent="0.3">
      <c r="A48">
        <v>44</v>
      </c>
      <c r="B48">
        <v>42.31</v>
      </c>
      <c r="C48">
        <v>42.47</v>
      </c>
      <c r="D48">
        <v>42.78</v>
      </c>
      <c r="E48">
        <v>42.65</v>
      </c>
      <c r="F48">
        <v>43.05</v>
      </c>
      <c r="G48">
        <v>42.43</v>
      </c>
      <c r="H48">
        <v>42.5</v>
      </c>
      <c r="I48">
        <v>42.82</v>
      </c>
      <c r="J48">
        <v>44.03</v>
      </c>
      <c r="K48">
        <v>44.63</v>
      </c>
      <c r="L48">
        <v>45.21</v>
      </c>
    </row>
    <row r="49" spans="1:12" x14ac:dyDescent="0.3">
      <c r="A49">
        <v>45</v>
      </c>
      <c r="B49">
        <v>42.01</v>
      </c>
      <c r="C49">
        <v>42.25</v>
      </c>
      <c r="D49">
        <v>42.18</v>
      </c>
      <c r="E49">
        <v>42.35</v>
      </c>
      <c r="F49">
        <v>42.78</v>
      </c>
      <c r="G49">
        <v>42.31</v>
      </c>
      <c r="H49">
        <v>42.23</v>
      </c>
      <c r="I49">
        <v>42.65</v>
      </c>
      <c r="J49">
        <v>43.47</v>
      </c>
      <c r="K49">
        <v>43.61</v>
      </c>
      <c r="L49">
        <v>44.13</v>
      </c>
    </row>
    <row r="50" spans="1:12" x14ac:dyDescent="0.3">
      <c r="A50">
        <v>46</v>
      </c>
      <c r="B50">
        <v>42.39</v>
      </c>
      <c r="C50">
        <v>42.2</v>
      </c>
      <c r="D50">
        <v>42.43</v>
      </c>
      <c r="E50">
        <v>42.19</v>
      </c>
      <c r="F50">
        <v>42.33</v>
      </c>
      <c r="G50">
        <v>42.34</v>
      </c>
      <c r="H50">
        <v>42.35</v>
      </c>
      <c r="I50">
        <v>42.63</v>
      </c>
      <c r="J50">
        <v>43.33</v>
      </c>
      <c r="K50">
        <v>42.86</v>
      </c>
      <c r="L50">
        <v>44.1</v>
      </c>
    </row>
    <row r="51" spans="1:12" x14ac:dyDescent="0.3">
      <c r="A51">
        <v>47</v>
      </c>
      <c r="B51">
        <v>42.27</v>
      </c>
      <c r="C51">
        <v>42.45</v>
      </c>
      <c r="D51">
        <v>42.09</v>
      </c>
      <c r="E51">
        <v>42.27</v>
      </c>
      <c r="F51">
        <v>42.3</v>
      </c>
      <c r="G51">
        <v>42.49</v>
      </c>
      <c r="H51">
        <v>42.27</v>
      </c>
      <c r="I51">
        <v>42.48</v>
      </c>
      <c r="J51">
        <v>43.32</v>
      </c>
      <c r="K51">
        <v>43.38</v>
      </c>
      <c r="L51">
        <v>44.11</v>
      </c>
    </row>
    <row r="52" spans="1:12" x14ac:dyDescent="0.3">
      <c r="A52">
        <v>48</v>
      </c>
      <c r="B52">
        <v>42.39</v>
      </c>
      <c r="C52">
        <v>42.22</v>
      </c>
      <c r="D52">
        <v>42.16</v>
      </c>
      <c r="E52">
        <v>42.17</v>
      </c>
      <c r="F52">
        <v>42.38</v>
      </c>
      <c r="G52">
        <v>42.49</v>
      </c>
      <c r="H52">
        <v>42.45</v>
      </c>
      <c r="I52">
        <v>42.62</v>
      </c>
      <c r="J52">
        <v>43.64</v>
      </c>
      <c r="K52">
        <v>42.87</v>
      </c>
      <c r="L52">
        <v>44.41</v>
      </c>
    </row>
    <row r="53" spans="1:12" x14ac:dyDescent="0.3">
      <c r="A53">
        <v>49</v>
      </c>
      <c r="B53">
        <v>42.58</v>
      </c>
      <c r="C53">
        <v>42.25</v>
      </c>
      <c r="D53">
        <v>42.24</v>
      </c>
      <c r="E53">
        <v>42.45</v>
      </c>
      <c r="F53">
        <v>42.1</v>
      </c>
      <c r="G53">
        <v>42.6</v>
      </c>
      <c r="H53">
        <v>42.41</v>
      </c>
      <c r="I53">
        <v>42.91</v>
      </c>
      <c r="J53">
        <v>43.53</v>
      </c>
      <c r="K53">
        <v>43.01</v>
      </c>
      <c r="L53">
        <v>43.79</v>
      </c>
    </row>
    <row r="54" spans="1:12" x14ac:dyDescent="0.3">
      <c r="A54">
        <v>50</v>
      </c>
      <c r="B54">
        <v>42.48</v>
      </c>
      <c r="C54">
        <v>42.29</v>
      </c>
      <c r="D54">
        <v>42.23</v>
      </c>
      <c r="E54">
        <v>42.32</v>
      </c>
      <c r="F54">
        <v>42.4</v>
      </c>
      <c r="G54">
        <v>42.29</v>
      </c>
      <c r="H54">
        <v>42.97</v>
      </c>
      <c r="I54">
        <v>42.7</v>
      </c>
      <c r="J54">
        <v>43.03</v>
      </c>
      <c r="K54">
        <v>43.22</v>
      </c>
      <c r="L54">
        <v>44.29</v>
      </c>
    </row>
    <row r="55" spans="1:12" x14ac:dyDescent="0.3">
      <c r="A55">
        <v>51</v>
      </c>
      <c r="B55">
        <v>42.41</v>
      </c>
      <c r="C55">
        <v>42.43</v>
      </c>
      <c r="D55">
        <v>42.1</v>
      </c>
      <c r="E55">
        <v>42.69</v>
      </c>
      <c r="F55">
        <v>42.63</v>
      </c>
      <c r="G55">
        <v>42.44</v>
      </c>
      <c r="H55">
        <v>42.59</v>
      </c>
      <c r="I55">
        <v>42.42</v>
      </c>
      <c r="J55">
        <v>43.15</v>
      </c>
      <c r="K55">
        <v>43.12</v>
      </c>
      <c r="L55">
        <v>43.84</v>
      </c>
    </row>
    <row r="56" spans="1:12" x14ac:dyDescent="0.3">
      <c r="A56">
        <v>52</v>
      </c>
      <c r="B56">
        <v>42.37</v>
      </c>
      <c r="C56">
        <v>42.09</v>
      </c>
      <c r="D56">
        <v>42.04</v>
      </c>
      <c r="E56">
        <v>42.15</v>
      </c>
      <c r="F56">
        <v>42.46</v>
      </c>
      <c r="G56">
        <v>42.27</v>
      </c>
      <c r="H56">
        <v>42.44</v>
      </c>
      <c r="I56">
        <v>43.06</v>
      </c>
      <c r="J56">
        <v>43.7</v>
      </c>
      <c r="K56">
        <v>43.1</v>
      </c>
      <c r="L56">
        <v>44.1</v>
      </c>
    </row>
    <row r="57" spans="1:12" x14ac:dyDescent="0.3">
      <c r="A57">
        <v>53</v>
      </c>
      <c r="B57">
        <v>42.33</v>
      </c>
      <c r="C57">
        <v>42.21</v>
      </c>
      <c r="D57">
        <v>42.25</v>
      </c>
      <c r="E57">
        <v>42.42</v>
      </c>
      <c r="F57">
        <v>42.29</v>
      </c>
      <c r="G57">
        <v>42.31</v>
      </c>
      <c r="H57">
        <v>42.41</v>
      </c>
      <c r="I57">
        <v>42.78</v>
      </c>
      <c r="J57">
        <v>43.25</v>
      </c>
      <c r="K57">
        <v>43.23</v>
      </c>
      <c r="L57">
        <v>45.48</v>
      </c>
    </row>
    <row r="58" spans="1:12" x14ac:dyDescent="0.3">
      <c r="A58">
        <v>54</v>
      </c>
      <c r="B58">
        <v>42.15</v>
      </c>
      <c r="C58">
        <v>42.23</v>
      </c>
      <c r="D58">
        <v>42.11</v>
      </c>
      <c r="E58">
        <v>42.22</v>
      </c>
      <c r="F58">
        <v>42.48</v>
      </c>
      <c r="G58">
        <v>42.18</v>
      </c>
      <c r="H58">
        <v>42.49</v>
      </c>
      <c r="I58">
        <v>42.6</v>
      </c>
      <c r="J58">
        <v>44.64</v>
      </c>
      <c r="K58">
        <v>43.17</v>
      </c>
      <c r="L58">
        <v>44.64</v>
      </c>
    </row>
    <row r="59" spans="1:12" x14ac:dyDescent="0.3">
      <c r="A59">
        <v>55</v>
      </c>
      <c r="B59">
        <v>42.84</v>
      </c>
      <c r="C59">
        <v>42.67</v>
      </c>
      <c r="D59">
        <v>42.3</v>
      </c>
      <c r="E59">
        <v>42.16</v>
      </c>
      <c r="F59">
        <v>42.08</v>
      </c>
      <c r="G59">
        <v>44.21</v>
      </c>
      <c r="H59">
        <v>42.37</v>
      </c>
      <c r="I59">
        <v>42.43</v>
      </c>
      <c r="J59">
        <v>43.97</v>
      </c>
      <c r="K59">
        <v>42.99</v>
      </c>
      <c r="L59">
        <v>44.44</v>
      </c>
    </row>
    <row r="60" spans="1:12" x14ac:dyDescent="0.3">
      <c r="A60">
        <v>56</v>
      </c>
      <c r="B60">
        <v>42.07</v>
      </c>
      <c r="C60">
        <v>42.04</v>
      </c>
      <c r="D60">
        <v>42.13</v>
      </c>
      <c r="E60">
        <v>42.37</v>
      </c>
      <c r="F60">
        <v>42.06</v>
      </c>
      <c r="G60">
        <v>42.21</v>
      </c>
      <c r="H60">
        <v>42.46</v>
      </c>
      <c r="I60">
        <v>42.68</v>
      </c>
      <c r="J60">
        <v>43.91</v>
      </c>
      <c r="K60">
        <v>43.19</v>
      </c>
      <c r="L60">
        <v>44.49</v>
      </c>
    </row>
    <row r="61" spans="1:12" x14ac:dyDescent="0.3">
      <c r="A61">
        <v>57</v>
      </c>
      <c r="B61">
        <v>42</v>
      </c>
      <c r="C61">
        <v>42.13</v>
      </c>
      <c r="D61">
        <v>42.25</v>
      </c>
      <c r="E61">
        <v>42.3</v>
      </c>
      <c r="F61">
        <v>42.24</v>
      </c>
      <c r="G61">
        <v>42.06</v>
      </c>
      <c r="H61">
        <v>42.41</v>
      </c>
      <c r="I61">
        <v>42.7</v>
      </c>
      <c r="J61">
        <v>43.48</v>
      </c>
      <c r="K61">
        <v>42.88</v>
      </c>
      <c r="L61">
        <v>45.28</v>
      </c>
    </row>
    <row r="62" spans="1:12" x14ac:dyDescent="0.3">
      <c r="A62">
        <v>58</v>
      </c>
      <c r="B62">
        <v>42.31</v>
      </c>
      <c r="C62">
        <v>41.94</v>
      </c>
      <c r="D62">
        <v>42.09</v>
      </c>
      <c r="E62">
        <v>42.27</v>
      </c>
      <c r="F62">
        <v>42.42</v>
      </c>
      <c r="G62">
        <v>42.16</v>
      </c>
      <c r="H62">
        <v>42.45</v>
      </c>
      <c r="I62">
        <v>42.6</v>
      </c>
      <c r="J62">
        <v>43.63</v>
      </c>
      <c r="K62">
        <v>42.73</v>
      </c>
      <c r="L62">
        <v>44.15</v>
      </c>
    </row>
    <row r="63" spans="1:12" x14ac:dyDescent="0.3">
      <c r="A63">
        <v>59</v>
      </c>
      <c r="B63">
        <v>42.28</v>
      </c>
      <c r="C63">
        <v>42.2</v>
      </c>
      <c r="D63">
        <v>42.36</v>
      </c>
      <c r="E63">
        <v>42.84</v>
      </c>
      <c r="F63">
        <v>42.75</v>
      </c>
      <c r="G63">
        <v>42.26</v>
      </c>
      <c r="H63">
        <v>42.32</v>
      </c>
      <c r="I63">
        <v>42.54</v>
      </c>
      <c r="J63">
        <v>43.49</v>
      </c>
      <c r="K63">
        <v>43.44</v>
      </c>
      <c r="L63">
        <v>44.28</v>
      </c>
    </row>
    <row r="64" spans="1:12" x14ac:dyDescent="0.3">
      <c r="A64">
        <v>60</v>
      </c>
      <c r="B64">
        <v>42.28</v>
      </c>
      <c r="C64">
        <v>42.19</v>
      </c>
      <c r="D64" s="265">
        <v>1.5895833333333335E-3</v>
      </c>
      <c r="E64">
        <v>42.27</v>
      </c>
      <c r="F64">
        <v>42.22</v>
      </c>
      <c r="G64">
        <v>42.25</v>
      </c>
      <c r="H64" s="265">
        <v>1.5950231481481481E-3</v>
      </c>
      <c r="I64">
        <v>42.48</v>
      </c>
      <c r="J64">
        <v>43.31</v>
      </c>
      <c r="K64">
        <v>42.85</v>
      </c>
      <c r="L64">
        <v>44.3</v>
      </c>
    </row>
    <row r="65" spans="1:12" x14ac:dyDescent="0.3">
      <c r="A65">
        <v>61</v>
      </c>
      <c r="B65">
        <v>41.95</v>
      </c>
      <c r="C65">
        <v>42.22</v>
      </c>
      <c r="D65">
        <v>42.2</v>
      </c>
      <c r="E65">
        <v>42.21</v>
      </c>
      <c r="F65">
        <v>42.52</v>
      </c>
      <c r="G65">
        <v>42.14</v>
      </c>
      <c r="H65">
        <v>42.62</v>
      </c>
      <c r="I65">
        <v>42.83</v>
      </c>
      <c r="J65">
        <v>44.13</v>
      </c>
      <c r="K65">
        <v>44.91</v>
      </c>
      <c r="L65">
        <v>43.33</v>
      </c>
    </row>
    <row r="66" spans="1:12" x14ac:dyDescent="0.3">
      <c r="A66">
        <v>62</v>
      </c>
      <c r="B66">
        <v>42.27</v>
      </c>
      <c r="C66">
        <v>43.15</v>
      </c>
      <c r="D66">
        <v>42.16</v>
      </c>
      <c r="E66">
        <v>42.29</v>
      </c>
      <c r="F66">
        <v>42.13</v>
      </c>
      <c r="G66">
        <v>42.01</v>
      </c>
      <c r="H66">
        <v>42.77</v>
      </c>
      <c r="I66" s="265">
        <v>1.620601851851852E-3</v>
      </c>
      <c r="J66">
        <v>43.38</v>
      </c>
      <c r="K66">
        <v>42.76</v>
      </c>
      <c r="L66">
        <v>44.2</v>
      </c>
    </row>
    <row r="67" spans="1:12" x14ac:dyDescent="0.3">
      <c r="A67">
        <v>63</v>
      </c>
      <c r="B67">
        <v>42.04</v>
      </c>
      <c r="C67">
        <v>42.24</v>
      </c>
      <c r="D67">
        <v>42.16</v>
      </c>
      <c r="E67">
        <v>42.3</v>
      </c>
      <c r="F67">
        <v>42.28</v>
      </c>
      <c r="G67">
        <v>42.07</v>
      </c>
      <c r="H67">
        <v>42.52</v>
      </c>
      <c r="I67">
        <v>42.74</v>
      </c>
      <c r="J67">
        <v>43.25</v>
      </c>
      <c r="K67">
        <v>43.16</v>
      </c>
      <c r="L67">
        <v>43.97</v>
      </c>
    </row>
    <row r="68" spans="1:12" x14ac:dyDescent="0.3">
      <c r="A68">
        <v>64</v>
      </c>
      <c r="B68">
        <v>42.08</v>
      </c>
      <c r="C68">
        <v>42.38</v>
      </c>
      <c r="D68">
        <v>42.31</v>
      </c>
      <c r="E68">
        <v>42.36</v>
      </c>
      <c r="F68">
        <v>42.46</v>
      </c>
      <c r="G68">
        <v>42.1</v>
      </c>
      <c r="H68">
        <v>42.55</v>
      </c>
      <c r="I68">
        <v>42.58</v>
      </c>
      <c r="J68">
        <v>43.53</v>
      </c>
      <c r="K68">
        <v>42.94</v>
      </c>
      <c r="L68">
        <v>44.74</v>
      </c>
    </row>
    <row r="69" spans="1:12" x14ac:dyDescent="0.3">
      <c r="A69">
        <v>65</v>
      </c>
      <c r="B69">
        <v>42.17</v>
      </c>
      <c r="C69">
        <v>42.08</v>
      </c>
      <c r="D69">
        <v>42.33</v>
      </c>
      <c r="E69">
        <v>42.02</v>
      </c>
      <c r="F69">
        <v>42.05</v>
      </c>
      <c r="G69">
        <v>42.15</v>
      </c>
      <c r="H69">
        <v>42.51</v>
      </c>
      <c r="I69">
        <v>42.48</v>
      </c>
      <c r="J69">
        <v>43.43</v>
      </c>
      <c r="K69">
        <v>42.98</v>
      </c>
      <c r="L69">
        <v>43.78</v>
      </c>
    </row>
    <row r="70" spans="1:12" x14ac:dyDescent="0.3">
      <c r="A70">
        <v>66</v>
      </c>
      <c r="B70">
        <v>42.32</v>
      </c>
      <c r="C70">
        <v>42.07</v>
      </c>
      <c r="D70">
        <v>42.23</v>
      </c>
      <c r="E70">
        <v>41.96</v>
      </c>
      <c r="F70">
        <v>42.08</v>
      </c>
      <c r="G70">
        <v>42.03</v>
      </c>
      <c r="H70">
        <v>42.3</v>
      </c>
      <c r="I70">
        <v>42.74</v>
      </c>
      <c r="J70">
        <v>45.41</v>
      </c>
      <c r="K70">
        <v>42.98</v>
      </c>
      <c r="L70">
        <v>44.29</v>
      </c>
    </row>
    <row r="71" spans="1:12" x14ac:dyDescent="0.3">
      <c r="A71">
        <v>67</v>
      </c>
      <c r="B71">
        <v>42.53</v>
      </c>
      <c r="C71">
        <v>42.44</v>
      </c>
      <c r="D71">
        <v>42.01</v>
      </c>
      <c r="E71">
        <v>42.39</v>
      </c>
      <c r="F71">
        <v>42.16</v>
      </c>
      <c r="G71">
        <v>42.55</v>
      </c>
      <c r="H71">
        <v>42.47</v>
      </c>
      <c r="I71">
        <v>42.68</v>
      </c>
      <c r="J71">
        <v>42.89</v>
      </c>
      <c r="K71">
        <v>43.02</v>
      </c>
      <c r="L71">
        <v>44.16</v>
      </c>
    </row>
    <row r="72" spans="1:12" x14ac:dyDescent="0.3">
      <c r="A72">
        <v>68</v>
      </c>
      <c r="B72">
        <v>43.11</v>
      </c>
      <c r="C72">
        <v>42.05</v>
      </c>
      <c r="D72">
        <v>42.29</v>
      </c>
      <c r="E72">
        <v>42.27</v>
      </c>
      <c r="F72">
        <v>42.31</v>
      </c>
      <c r="G72">
        <v>43.18</v>
      </c>
      <c r="H72">
        <v>42.33</v>
      </c>
      <c r="I72">
        <v>43.1</v>
      </c>
      <c r="J72">
        <v>42.7</v>
      </c>
      <c r="K72">
        <v>42.98</v>
      </c>
      <c r="L72">
        <v>44.84</v>
      </c>
    </row>
    <row r="73" spans="1:12" x14ac:dyDescent="0.3">
      <c r="A73">
        <v>69</v>
      </c>
      <c r="B73">
        <v>42.52</v>
      </c>
      <c r="C73">
        <v>42.22</v>
      </c>
      <c r="D73">
        <v>42.03</v>
      </c>
      <c r="E73">
        <v>42.6</v>
      </c>
      <c r="F73">
        <v>42.36</v>
      </c>
      <c r="G73">
        <v>42.53</v>
      </c>
      <c r="H73">
        <v>42.38</v>
      </c>
      <c r="I73">
        <v>42.68</v>
      </c>
      <c r="J73">
        <v>43.23</v>
      </c>
      <c r="K73">
        <v>42.64</v>
      </c>
      <c r="L73">
        <v>46.46</v>
      </c>
    </row>
    <row r="74" spans="1:12" x14ac:dyDescent="0.3">
      <c r="A74">
        <v>70</v>
      </c>
      <c r="B74" s="265">
        <v>1.5947916666666664E-3</v>
      </c>
      <c r="C74">
        <v>42.01</v>
      </c>
      <c r="D74">
        <v>42.98</v>
      </c>
      <c r="E74">
        <v>42.34</v>
      </c>
      <c r="F74">
        <v>42.74</v>
      </c>
      <c r="G74">
        <v>42.44</v>
      </c>
      <c r="H74">
        <v>42.64</v>
      </c>
      <c r="I74">
        <v>42.83</v>
      </c>
      <c r="J74" s="265">
        <v>1.6502314814814815E-3</v>
      </c>
      <c r="K74">
        <v>43.2</v>
      </c>
      <c r="L74" s="265">
        <v>1.6873842592592591E-3</v>
      </c>
    </row>
    <row r="75" spans="1:12" x14ac:dyDescent="0.3">
      <c r="A75">
        <v>71</v>
      </c>
      <c r="B75">
        <v>42.27</v>
      </c>
      <c r="C75">
        <v>42.22</v>
      </c>
      <c r="D75">
        <v>42.35</v>
      </c>
      <c r="E75">
        <v>42.6</v>
      </c>
      <c r="F75">
        <v>42.16</v>
      </c>
      <c r="G75">
        <v>42.17</v>
      </c>
      <c r="H75">
        <v>42.5</v>
      </c>
      <c r="I75">
        <v>42.89</v>
      </c>
      <c r="J75">
        <v>42.64</v>
      </c>
      <c r="K75" s="265">
        <v>1.6052083333333335E-3</v>
      </c>
      <c r="L75">
        <v>43.53</v>
      </c>
    </row>
    <row r="76" spans="1:12" x14ac:dyDescent="0.3">
      <c r="A76">
        <v>72</v>
      </c>
      <c r="B76">
        <v>42.3</v>
      </c>
      <c r="C76">
        <v>42.22</v>
      </c>
      <c r="D76">
        <v>42.01</v>
      </c>
      <c r="E76" s="265">
        <v>1.589351851851852E-3</v>
      </c>
      <c r="F76">
        <v>42.34</v>
      </c>
      <c r="G76">
        <v>42.28</v>
      </c>
      <c r="H76">
        <v>42.49</v>
      </c>
      <c r="I76">
        <v>42.53</v>
      </c>
      <c r="J76">
        <v>42.91</v>
      </c>
      <c r="K76">
        <v>42.88</v>
      </c>
      <c r="L76">
        <v>43.59</v>
      </c>
    </row>
    <row r="77" spans="1:12" x14ac:dyDescent="0.3">
      <c r="A77">
        <v>73</v>
      </c>
      <c r="B77">
        <v>42.12</v>
      </c>
      <c r="C77">
        <v>42.15</v>
      </c>
      <c r="D77">
        <v>42.35</v>
      </c>
      <c r="E77">
        <v>42.21</v>
      </c>
      <c r="F77">
        <v>42.4</v>
      </c>
      <c r="G77">
        <v>42.14</v>
      </c>
      <c r="H77">
        <v>42.48</v>
      </c>
      <c r="I77">
        <v>42.65</v>
      </c>
      <c r="J77">
        <v>42.51</v>
      </c>
      <c r="K77">
        <v>42.67</v>
      </c>
      <c r="L77">
        <v>44.37</v>
      </c>
    </row>
    <row r="78" spans="1:12" x14ac:dyDescent="0.3">
      <c r="A78">
        <v>74</v>
      </c>
      <c r="B78">
        <v>41.96</v>
      </c>
      <c r="C78">
        <v>42.18</v>
      </c>
      <c r="D78">
        <v>42.07</v>
      </c>
      <c r="E78">
        <v>42.23</v>
      </c>
      <c r="F78">
        <v>42.01</v>
      </c>
      <c r="G78">
        <v>42.29</v>
      </c>
      <c r="H78">
        <v>42.26</v>
      </c>
      <c r="I78">
        <v>42.81</v>
      </c>
      <c r="J78">
        <v>43.33</v>
      </c>
      <c r="K78">
        <v>42.54</v>
      </c>
      <c r="L78">
        <v>43.43</v>
      </c>
    </row>
    <row r="79" spans="1:12" x14ac:dyDescent="0.3">
      <c r="A79">
        <v>75</v>
      </c>
      <c r="B79">
        <v>41.92</v>
      </c>
      <c r="C79">
        <v>42.37</v>
      </c>
      <c r="D79">
        <v>42.09</v>
      </c>
      <c r="E79">
        <v>42.42</v>
      </c>
      <c r="F79">
        <v>42.07</v>
      </c>
      <c r="G79">
        <v>42.3</v>
      </c>
      <c r="H79">
        <v>42.54</v>
      </c>
      <c r="I79">
        <v>42.79</v>
      </c>
      <c r="J79">
        <v>42.48</v>
      </c>
      <c r="K79">
        <v>42.49</v>
      </c>
      <c r="L79">
        <v>44.31</v>
      </c>
    </row>
    <row r="80" spans="1:12" x14ac:dyDescent="0.3">
      <c r="A80">
        <v>76</v>
      </c>
      <c r="B80">
        <v>42.15</v>
      </c>
      <c r="C80">
        <v>42.3</v>
      </c>
      <c r="D80">
        <v>42.28</v>
      </c>
      <c r="E80">
        <v>42.24</v>
      </c>
      <c r="F80">
        <v>42.1</v>
      </c>
      <c r="G80">
        <v>42.14</v>
      </c>
      <c r="H80">
        <v>42.51</v>
      </c>
      <c r="I80">
        <v>42.74</v>
      </c>
      <c r="J80">
        <v>42.55</v>
      </c>
      <c r="K80">
        <v>42.81</v>
      </c>
      <c r="L80">
        <v>44.71</v>
      </c>
    </row>
    <row r="81" spans="1:12" x14ac:dyDescent="0.3">
      <c r="A81">
        <v>77</v>
      </c>
      <c r="B81">
        <v>42.12</v>
      </c>
      <c r="C81">
        <v>42.23</v>
      </c>
      <c r="D81">
        <v>42.09</v>
      </c>
      <c r="E81">
        <v>42.11</v>
      </c>
      <c r="F81">
        <v>41.86</v>
      </c>
      <c r="G81">
        <v>42.22</v>
      </c>
      <c r="H81">
        <v>42.25</v>
      </c>
      <c r="I81">
        <v>42.89</v>
      </c>
      <c r="J81">
        <v>42.33</v>
      </c>
      <c r="K81">
        <v>42.69</v>
      </c>
      <c r="L81">
        <v>43.42</v>
      </c>
    </row>
    <row r="82" spans="1:12" x14ac:dyDescent="0.3">
      <c r="A82">
        <v>78</v>
      </c>
      <c r="B82">
        <v>42</v>
      </c>
      <c r="C82">
        <v>42.16</v>
      </c>
      <c r="D82">
        <v>41.96</v>
      </c>
      <c r="E82">
        <v>42.28</v>
      </c>
      <c r="F82">
        <v>42</v>
      </c>
      <c r="G82">
        <v>42.17</v>
      </c>
      <c r="H82">
        <v>42.54</v>
      </c>
      <c r="I82">
        <v>42.82</v>
      </c>
      <c r="J82">
        <v>42.62</v>
      </c>
      <c r="K82">
        <v>42.57</v>
      </c>
      <c r="L82">
        <v>43.63</v>
      </c>
    </row>
    <row r="83" spans="1:12" x14ac:dyDescent="0.3">
      <c r="A83">
        <v>79</v>
      </c>
      <c r="B83">
        <v>42.02</v>
      </c>
      <c r="C83">
        <v>42.16</v>
      </c>
      <c r="D83">
        <v>42.29</v>
      </c>
      <c r="E83">
        <v>42.22</v>
      </c>
      <c r="F83">
        <v>41.92</v>
      </c>
      <c r="G83">
        <v>42.34</v>
      </c>
      <c r="H83">
        <v>42.19</v>
      </c>
      <c r="I83">
        <v>42.81</v>
      </c>
      <c r="J83">
        <v>42.45</v>
      </c>
      <c r="K83">
        <v>42.55</v>
      </c>
      <c r="L83">
        <v>43.7</v>
      </c>
    </row>
    <row r="84" spans="1:12" x14ac:dyDescent="0.3">
      <c r="A84">
        <v>80</v>
      </c>
      <c r="B84">
        <v>42.14</v>
      </c>
      <c r="C84">
        <v>42.43</v>
      </c>
      <c r="D84">
        <v>42</v>
      </c>
      <c r="E84">
        <v>42.23</v>
      </c>
      <c r="F84">
        <v>41.93</v>
      </c>
      <c r="G84">
        <v>42.2</v>
      </c>
      <c r="H84">
        <v>42.33</v>
      </c>
      <c r="I84">
        <v>42.57</v>
      </c>
      <c r="J84">
        <v>42.63</v>
      </c>
      <c r="K84">
        <v>42.37</v>
      </c>
      <c r="L84">
        <v>43.61</v>
      </c>
    </row>
    <row r="85" spans="1:12" x14ac:dyDescent="0.3">
      <c r="A85">
        <v>81</v>
      </c>
      <c r="B85">
        <v>42.05</v>
      </c>
      <c r="C85">
        <v>42.24</v>
      </c>
      <c r="D85">
        <v>42.06</v>
      </c>
      <c r="E85">
        <v>42.17</v>
      </c>
      <c r="F85">
        <v>42.15</v>
      </c>
      <c r="G85">
        <v>42.16</v>
      </c>
      <c r="H85">
        <v>42.36</v>
      </c>
      <c r="I85">
        <v>42.72</v>
      </c>
      <c r="J85">
        <v>42.36</v>
      </c>
      <c r="K85">
        <v>42.53</v>
      </c>
      <c r="L85">
        <v>43.24</v>
      </c>
    </row>
    <row r="86" spans="1:12" x14ac:dyDescent="0.3">
      <c r="A86">
        <v>82</v>
      </c>
      <c r="B86">
        <v>42.03</v>
      </c>
      <c r="C86">
        <v>42.43</v>
      </c>
      <c r="D86">
        <v>42.2</v>
      </c>
      <c r="E86">
        <v>42.34</v>
      </c>
      <c r="F86">
        <v>42.01</v>
      </c>
      <c r="G86">
        <v>42.18</v>
      </c>
      <c r="H86">
        <v>42.38</v>
      </c>
      <c r="I86">
        <v>43.07</v>
      </c>
      <c r="J86">
        <v>42.37</v>
      </c>
      <c r="K86">
        <v>42.64</v>
      </c>
      <c r="L86">
        <v>43.45</v>
      </c>
    </row>
    <row r="87" spans="1:12" x14ac:dyDescent="0.3">
      <c r="A87">
        <v>83</v>
      </c>
      <c r="B87">
        <v>42.17</v>
      </c>
      <c r="C87">
        <v>42.18</v>
      </c>
      <c r="D87">
        <v>42.2</v>
      </c>
      <c r="E87">
        <v>42.27</v>
      </c>
      <c r="F87">
        <v>42.09</v>
      </c>
      <c r="G87">
        <v>42.25</v>
      </c>
      <c r="H87">
        <v>42.55</v>
      </c>
      <c r="I87">
        <v>42.87</v>
      </c>
      <c r="J87">
        <v>42.35</v>
      </c>
      <c r="K87">
        <v>42.66</v>
      </c>
      <c r="L87">
        <v>44.4</v>
      </c>
    </row>
    <row r="88" spans="1:12" x14ac:dyDescent="0.3">
      <c r="A88">
        <v>84</v>
      </c>
      <c r="B88">
        <v>42.4</v>
      </c>
      <c r="C88">
        <v>42.38</v>
      </c>
      <c r="D88">
        <v>42.15</v>
      </c>
      <c r="E88">
        <v>41.97</v>
      </c>
      <c r="F88">
        <v>42.32</v>
      </c>
      <c r="G88">
        <v>42.07</v>
      </c>
      <c r="H88">
        <v>42.41</v>
      </c>
      <c r="I88">
        <v>42.44</v>
      </c>
      <c r="J88">
        <v>44.3</v>
      </c>
      <c r="K88">
        <v>42.47</v>
      </c>
      <c r="L88">
        <v>43.51</v>
      </c>
    </row>
    <row r="89" spans="1:12" x14ac:dyDescent="0.3">
      <c r="A89">
        <v>85</v>
      </c>
      <c r="B89">
        <v>42.1</v>
      </c>
      <c r="C89">
        <v>42.32</v>
      </c>
      <c r="D89">
        <v>42.04</v>
      </c>
      <c r="E89">
        <v>42.17</v>
      </c>
      <c r="F89">
        <v>42.06</v>
      </c>
      <c r="G89">
        <v>42.12</v>
      </c>
      <c r="H89">
        <v>42.3</v>
      </c>
      <c r="I89">
        <v>42.62</v>
      </c>
      <c r="J89">
        <v>42.67</v>
      </c>
      <c r="K89">
        <v>42.63</v>
      </c>
      <c r="L89">
        <v>43.84</v>
      </c>
    </row>
    <row r="90" spans="1:12" x14ac:dyDescent="0.3">
      <c r="A90">
        <v>86</v>
      </c>
      <c r="B90">
        <v>42.11</v>
      </c>
      <c r="C90">
        <v>42.17</v>
      </c>
      <c r="D90">
        <v>42.19</v>
      </c>
      <c r="E90">
        <v>42.12</v>
      </c>
      <c r="F90">
        <v>42.27</v>
      </c>
      <c r="G90">
        <v>42.21</v>
      </c>
      <c r="H90">
        <v>43.02</v>
      </c>
      <c r="I90">
        <v>42.81</v>
      </c>
      <c r="J90">
        <v>42.58</v>
      </c>
      <c r="K90">
        <v>42.38</v>
      </c>
      <c r="L90">
        <v>43.48</v>
      </c>
    </row>
    <row r="91" spans="1:12" x14ac:dyDescent="0.3">
      <c r="A91">
        <v>87</v>
      </c>
      <c r="B91">
        <v>42.52</v>
      </c>
      <c r="C91">
        <v>42.27</v>
      </c>
      <c r="D91">
        <v>42.03</v>
      </c>
      <c r="E91">
        <v>42.08</v>
      </c>
      <c r="F91">
        <v>42.06</v>
      </c>
      <c r="G91">
        <v>42.22</v>
      </c>
      <c r="H91">
        <v>43.34</v>
      </c>
      <c r="I91">
        <v>43.24</v>
      </c>
      <c r="J91">
        <v>42.21</v>
      </c>
      <c r="K91">
        <v>42.46</v>
      </c>
      <c r="L91">
        <v>43.71</v>
      </c>
    </row>
    <row r="92" spans="1:12" x14ac:dyDescent="0.3">
      <c r="A92">
        <v>88</v>
      </c>
      <c r="B92">
        <v>42.14</v>
      </c>
      <c r="C92">
        <v>42.33</v>
      </c>
      <c r="D92">
        <v>42.15</v>
      </c>
      <c r="E92">
        <v>42.4</v>
      </c>
      <c r="F92">
        <v>42.37</v>
      </c>
      <c r="G92">
        <v>42.2</v>
      </c>
      <c r="H92">
        <v>42.26</v>
      </c>
      <c r="I92">
        <v>42.68</v>
      </c>
      <c r="J92">
        <v>42.37</v>
      </c>
      <c r="K92">
        <v>42.52</v>
      </c>
      <c r="L92">
        <v>44.02</v>
      </c>
    </row>
    <row r="93" spans="1:12" x14ac:dyDescent="0.3">
      <c r="A93">
        <v>89</v>
      </c>
      <c r="B93">
        <v>41.98</v>
      </c>
      <c r="C93">
        <v>42.12</v>
      </c>
      <c r="D93">
        <v>42.01</v>
      </c>
      <c r="E93">
        <v>42.13</v>
      </c>
      <c r="F93" s="265">
        <v>1.6136574074074074E-3</v>
      </c>
      <c r="G93">
        <v>42.31</v>
      </c>
      <c r="H93">
        <v>42.24</v>
      </c>
      <c r="I93">
        <v>42.63</v>
      </c>
      <c r="J93">
        <v>42.33</v>
      </c>
      <c r="K93">
        <v>42.6</v>
      </c>
      <c r="L93">
        <v>44.31</v>
      </c>
    </row>
    <row r="94" spans="1:12" x14ac:dyDescent="0.3">
      <c r="A94">
        <v>90</v>
      </c>
      <c r="B94">
        <v>42.07</v>
      </c>
      <c r="C94">
        <v>42.31</v>
      </c>
      <c r="D94">
        <v>42.1</v>
      </c>
      <c r="E94">
        <v>42.04</v>
      </c>
      <c r="F94">
        <v>43.16</v>
      </c>
      <c r="G94">
        <v>42.17</v>
      </c>
      <c r="H94">
        <v>42.26</v>
      </c>
      <c r="I94">
        <v>42.71</v>
      </c>
      <c r="J94">
        <v>42.35</v>
      </c>
      <c r="K94">
        <v>42.52</v>
      </c>
      <c r="L94">
        <v>43.44</v>
      </c>
    </row>
    <row r="95" spans="1:12" x14ac:dyDescent="0.3">
      <c r="A95">
        <v>91</v>
      </c>
      <c r="B95">
        <v>41.92</v>
      </c>
      <c r="C95">
        <v>42.16</v>
      </c>
      <c r="D95">
        <v>42.06</v>
      </c>
      <c r="E95">
        <v>42.26</v>
      </c>
      <c r="F95">
        <v>42.93</v>
      </c>
      <c r="G95">
        <v>42.17</v>
      </c>
      <c r="H95">
        <v>42.36</v>
      </c>
      <c r="I95">
        <v>42.8</v>
      </c>
      <c r="J95">
        <v>42.94</v>
      </c>
      <c r="K95">
        <v>42.63</v>
      </c>
      <c r="L95">
        <v>43.88</v>
      </c>
    </row>
    <row r="96" spans="1:12" x14ac:dyDescent="0.3">
      <c r="A96">
        <v>92</v>
      </c>
      <c r="B96">
        <v>41.92</v>
      </c>
      <c r="C96">
        <v>42.47</v>
      </c>
      <c r="D96">
        <v>42.08</v>
      </c>
      <c r="E96">
        <v>42.02</v>
      </c>
      <c r="F96">
        <v>43.02</v>
      </c>
      <c r="G96">
        <v>42.35</v>
      </c>
      <c r="H96">
        <v>42.27</v>
      </c>
      <c r="I96">
        <v>43.04</v>
      </c>
      <c r="J96">
        <v>42.46</v>
      </c>
      <c r="K96">
        <v>43.11</v>
      </c>
      <c r="L96">
        <v>43.59</v>
      </c>
    </row>
    <row r="97" spans="1:12" x14ac:dyDescent="0.3">
      <c r="A97">
        <v>93</v>
      </c>
      <c r="B97">
        <v>42.16</v>
      </c>
      <c r="C97">
        <v>42.3</v>
      </c>
      <c r="D97">
        <v>42.39</v>
      </c>
      <c r="E97">
        <v>42.19</v>
      </c>
      <c r="F97">
        <v>43.56</v>
      </c>
      <c r="G97">
        <v>42.2</v>
      </c>
      <c r="H97">
        <v>42.53</v>
      </c>
      <c r="I97">
        <v>42.53</v>
      </c>
      <c r="J97">
        <v>42.62</v>
      </c>
      <c r="K97">
        <v>42.31</v>
      </c>
      <c r="L97">
        <v>43.31</v>
      </c>
    </row>
    <row r="98" spans="1:12" x14ac:dyDescent="0.3">
      <c r="A98">
        <v>94</v>
      </c>
      <c r="B98">
        <v>42.01</v>
      </c>
      <c r="C98">
        <v>42.06</v>
      </c>
      <c r="D98">
        <v>42.24</v>
      </c>
      <c r="E98">
        <v>42.14</v>
      </c>
      <c r="F98">
        <v>42.88</v>
      </c>
      <c r="G98">
        <v>42.23</v>
      </c>
      <c r="H98">
        <v>42.52</v>
      </c>
      <c r="I98">
        <v>42.51</v>
      </c>
      <c r="J98">
        <v>42.58</v>
      </c>
      <c r="K98">
        <v>42.4</v>
      </c>
      <c r="L98">
        <v>44.33</v>
      </c>
    </row>
    <row r="99" spans="1:12" x14ac:dyDescent="0.3">
      <c r="A99">
        <v>95</v>
      </c>
      <c r="B99">
        <v>41.82</v>
      </c>
      <c r="C99">
        <v>42.19</v>
      </c>
      <c r="D99">
        <v>42.11</v>
      </c>
      <c r="E99">
        <v>42.04</v>
      </c>
      <c r="F99">
        <v>42.98</v>
      </c>
      <c r="G99">
        <v>42.39</v>
      </c>
      <c r="H99">
        <v>42.41</v>
      </c>
      <c r="I99">
        <v>42.68</v>
      </c>
      <c r="J99">
        <v>42.45</v>
      </c>
      <c r="K99">
        <v>42.48</v>
      </c>
      <c r="L99">
        <v>43.52</v>
      </c>
    </row>
    <row r="100" spans="1:12" x14ac:dyDescent="0.3">
      <c r="A100">
        <v>96</v>
      </c>
      <c r="B100">
        <v>41.96</v>
      </c>
      <c r="C100">
        <v>42.54</v>
      </c>
      <c r="D100">
        <v>42.21</v>
      </c>
      <c r="E100">
        <v>42.09</v>
      </c>
      <c r="F100">
        <v>42.76</v>
      </c>
      <c r="G100">
        <v>42.24</v>
      </c>
      <c r="H100">
        <v>42.53</v>
      </c>
      <c r="I100">
        <v>42.72</v>
      </c>
      <c r="J100">
        <v>42.62</v>
      </c>
      <c r="K100">
        <v>42.43</v>
      </c>
      <c r="L100">
        <v>44.23</v>
      </c>
    </row>
    <row r="101" spans="1:12" x14ac:dyDescent="0.3">
      <c r="A101">
        <v>97</v>
      </c>
      <c r="B101">
        <v>41.99</v>
      </c>
      <c r="C101">
        <v>42.13</v>
      </c>
      <c r="D101">
        <v>42.2</v>
      </c>
      <c r="E101">
        <v>42.21</v>
      </c>
      <c r="F101">
        <v>42.83</v>
      </c>
      <c r="G101">
        <v>42.32</v>
      </c>
      <c r="H101">
        <v>42.44</v>
      </c>
      <c r="I101">
        <v>43.26</v>
      </c>
      <c r="J101">
        <v>42.28</v>
      </c>
      <c r="K101">
        <v>42.46</v>
      </c>
      <c r="L101">
        <v>44.8</v>
      </c>
    </row>
    <row r="102" spans="1:12" x14ac:dyDescent="0.3">
      <c r="A102">
        <v>98</v>
      </c>
      <c r="B102">
        <v>42.02</v>
      </c>
      <c r="C102">
        <v>42.35</v>
      </c>
      <c r="D102">
        <v>42.44</v>
      </c>
      <c r="E102">
        <v>42.16</v>
      </c>
      <c r="F102">
        <v>42.85</v>
      </c>
      <c r="G102">
        <v>42.24</v>
      </c>
      <c r="H102">
        <v>42.4</v>
      </c>
      <c r="I102">
        <v>42.56</v>
      </c>
      <c r="J102">
        <v>42.38</v>
      </c>
      <c r="K102">
        <v>42.42</v>
      </c>
      <c r="L102">
        <v>43.64</v>
      </c>
    </row>
    <row r="103" spans="1:12" x14ac:dyDescent="0.3">
      <c r="A103">
        <v>99</v>
      </c>
      <c r="B103">
        <v>42.07</v>
      </c>
      <c r="C103">
        <v>42.34</v>
      </c>
      <c r="D103">
        <v>41.95</v>
      </c>
      <c r="E103">
        <v>42.11</v>
      </c>
      <c r="F103">
        <v>43.03</v>
      </c>
      <c r="G103">
        <v>42.24</v>
      </c>
      <c r="H103">
        <v>42.46</v>
      </c>
      <c r="I103">
        <v>42.46</v>
      </c>
      <c r="J103">
        <v>43.23</v>
      </c>
      <c r="K103">
        <v>42.56</v>
      </c>
      <c r="L103">
        <v>43.52</v>
      </c>
    </row>
    <row r="104" spans="1:12" x14ac:dyDescent="0.3">
      <c r="A104">
        <v>100</v>
      </c>
      <c r="B104">
        <v>42.15</v>
      </c>
      <c r="C104">
        <v>42.23</v>
      </c>
      <c r="D104">
        <v>41.94</v>
      </c>
      <c r="E104">
        <v>42.07</v>
      </c>
      <c r="F104">
        <v>43.56</v>
      </c>
      <c r="G104">
        <v>42.23</v>
      </c>
      <c r="H104">
        <v>42.46</v>
      </c>
      <c r="I104">
        <v>42.84</v>
      </c>
      <c r="J104" s="265">
        <v>1.6135416666666668E-3</v>
      </c>
      <c r="K104">
        <v>43.1</v>
      </c>
      <c r="L104">
        <v>43.84</v>
      </c>
    </row>
    <row r="105" spans="1:12" x14ac:dyDescent="0.3">
      <c r="A105">
        <v>101</v>
      </c>
      <c r="B105">
        <v>42.13</v>
      </c>
      <c r="C105">
        <v>42.23</v>
      </c>
      <c r="D105">
        <v>41.87</v>
      </c>
      <c r="E105">
        <v>42.09</v>
      </c>
      <c r="F105">
        <v>43.29</v>
      </c>
      <c r="G105">
        <v>42.25</v>
      </c>
      <c r="H105">
        <v>42.88</v>
      </c>
      <c r="I105">
        <v>42.7</v>
      </c>
      <c r="J105">
        <v>44.69</v>
      </c>
      <c r="K105" s="265">
        <v>1.6047453703703701E-3</v>
      </c>
      <c r="L105">
        <v>43.96</v>
      </c>
    </row>
    <row r="106" spans="1:12" x14ac:dyDescent="0.3">
      <c r="A106">
        <v>102</v>
      </c>
      <c r="B106">
        <v>42.22</v>
      </c>
      <c r="C106">
        <v>42.54</v>
      </c>
      <c r="D106">
        <v>42.14</v>
      </c>
      <c r="E106">
        <v>42.14</v>
      </c>
      <c r="F106">
        <v>43.58</v>
      </c>
      <c r="G106">
        <v>42.22</v>
      </c>
      <c r="H106" s="265">
        <v>1.6951388888888886E-3</v>
      </c>
      <c r="I106">
        <v>42.72</v>
      </c>
      <c r="J106">
        <v>43.41</v>
      </c>
      <c r="K106">
        <v>43.14</v>
      </c>
      <c r="L106">
        <v>43.46</v>
      </c>
    </row>
    <row r="107" spans="1:12" x14ac:dyDescent="0.3">
      <c r="A107">
        <v>103</v>
      </c>
      <c r="B107">
        <v>42.1</v>
      </c>
      <c r="C107">
        <v>42.35</v>
      </c>
      <c r="D107">
        <v>42.57</v>
      </c>
      <c r="E107">
        <v>42.18</v>
      </c>
      <c r="F107">
        <v>42.66</v>
      </c>
      <c r="G107">
        <v>42.59</v>
      </c>
      <c r="H107">
        <v>42.36</v>
      </c>
      <c r="I107">
        <v>43.25</v>
      </c>
      <c r="J107">
        <v>44.21</v>
      </c>
      <c r="K107">
        <v>43.59</v>
      </c>
      <c r="L107">
        <v>43.6</v>
      </c>
    </row>
    <row r="108" spans="1:12" x14ac:dyDescent="0.3">
      <c r="A108">
        <v>104</v>
      </c>
      <c r="B108">
        <v>42.05</v>
      </c>
      <c r="C108" s="265">
        <v>1.5937499999999999E-3</v>
      </c>
      <c r="D108">
        <v>42.29</v>
      </c>
      <c r="E108">
        <v>42.14</v>
      </c>
      <c r="F108">
        <v>42.55</v>
      </c>
      <c r="G108" s="265">
        <v>1.593865740740741E-3</v>
      </c>
      <c r="H108">
        <v>42.26</v>
      </c>
      <c r="I108">
        <v>42.69</v>
      </c>
      <c r="J108">
        <v>44.55</v>
      </c>
      <c r="K108">
        <v>42.99</v>
      </c>
      <c r="L108">
        <v>43.29</v>
      </c>
    </row>
    <row r="109" spans="1:12" x14ac:dyDescent="0.3">
      <c r="A109">
        <v>105</v>
      </c>
      <c r="B109">
        <v>42.01</v>
      </c>
      <c r="C109">
        <v>42.05</v>
      </c>
      <c r="D109">
        <v>42.34</v>
      </c>
      <c r="E109">
        <v>42.06</v>
      </c>
      <c r="F109">
        <v>42.52</v>
      </c>
      <c r="G109">
        <v>42.73</v>
      </c>
      <c r="H109">
        <v>42.12</v>
      </c>
      <c r="I109">
        <v>42.21</v>
      </c>
      <c r="J109">
        <v>43.71</v>
      </c>
      <c r="K109">
        <v>42.89</v>
      </c>
      <c r="L109">
        <v>43.54</v>
      </c>
    </row>
    <row r="110" spans="1:12" x14ac:dyDescent="0.3">
      <c r="A110">
        <v>106</v>
      </c>
      <c r="B110">
        <v>41.91</v>
      </c>
      <c r="C110">
        <v>42.07</v>
      </c>
      <c r="D110">
        <v>42.18</v>
      </c>
      <c r="E110">
        <v>42.23</v>
      </c>
      <c r="F110">
        <v>42.7</v>
      </c>
      <c r="G110">
        <v>42.99</v>
      </c>
      <c r="H110">
        <v>42.23</v>
      </c>
      <c r="I110">
        <v>42.83</v>
      </c>
      <c r="J110">
        <v>43.63</v>
      </c>
      <c r="K110">
        <v>43.29</v>
      </c>
      <c r="L110">
        <v>43.49</v>
      </c>
    </row>
    <row r="111" spans="1:12" x14ac:dyDescent="0.3">
      <c r="A111">
        <v>107</v>
      </c>
      <c r="B111">
        <v>42.11</v>
      </c>
      <c r="C111">
        <v>42.01</v>
      </c>
      <c r="D111">
        <v>42.27</v>
      </c>
      <c r="E111">
        <v>42.19</v>
      </c>
      <c r="F111">
        <v>43.64</v>
      </c>
      <c r="G111">
        <v>42.68</v>
      </c>
      <c r="H111">
        <v>42.42</v>
      </c>
      <c r="I111">
        <v>42.49</v>
      </c>
      <c r="J111">
        <v>43.59</v>
      </c>
      <c r="K111">
        <v>43.15</v>
      </c>
      <c r="L111">
        <v>43.47</v>
      </c>
    </row>
    <row r="112" spans="1:12" x14ac:dyDescent="0.3">
      <c r="A112">
        <v>108</v>
      </c>
      <c r="B112">
        <v>42.04</v>
      </c>
      <c r="C112">
        <v>42.29</v>
      </c>
      <c r="D112">
        <v>42.22</v>
      </c>
      <c r="E112">
        <v>42.24</v>
      </c>
      <c r="F112">
        <v>42.96</v>
      </c>
      <c r="G112">
        <v>42.63</v>
      </c>
      <c r="H112">
        <v>42.43</v>
      </c>
      <c r="I112">
        <v>42.46</v>
      </c>
      <c r="J112">
        <v>44.03</v>
      </c>
      <c r="K112">
        <v>43.07</v>
      </c>
      <c r="L112">
        <v>43.2</v>
      </c>
    </row>
    <row r="113" spans="1:12" x14ac:dyDescent="0.3">
      <c r="A113">
        <v>109</v>
      </c>
      <c r="B113">
        <v>42.13</v>
      </c>
      <c r="C113">
        <v>41.91</v>
      </c>
      <c r="D113">
        <v>41.99</v>
      </c>
      <c r="E113">
        <v>42.11</v>
      </c>
      <c r="F113">
        <v>42.57</v>
      </c>
      <c r="G113">
        <v>42.73</v>
      </c>
      <c r="H113">
        <v>42.36</v>
      </c>
      <c r="I113">
        <v>42.49</v>
      </c>
      <c r="J113">
        <v>44.41</v>
      </c>
      <c r="K113">
        <v>42.99</v>
      </c>
      <c r="L113">
        <v>43.53</v>
      </c>
    </row>
    <row r="114" spans="1:12" x14ac:dyDescent="0.3">
      <c r="A114">
        <v>110</v>
      </c>
      <c r="B114">
        <v>42.16</v>
      </c>
      <c r="C114">
        <v>42.12</v>
      </c>
      <c r="D114">
        <v>41.96</v>
      </c>
      <c r="E114">
        <v>42.18</v>
      </c>
      <c r="F114">
        <v>42.76</v>
      </c>
      <c r="G114">
        <v>42.68</v>
      </c>
      <c r="H114">
        <v>42.21</v>
      </c>
      <c r="I114">
        <v>43.1</v>
      </c>
      <c r="J114">
        <v>43.09</v>
      </c>
      <c r="K114">
        <v>43.62</v>
      </c>
      <c r="L114">
        <v>44.94</v>
      </c>
    </row>
    <row r="115" spans="1:12" x14ac:dyDescent="0.3">
      <c r="A115">
        <v>111</v>
      </c>
      <c r="B115">
        <v>42.19</v>
      </c>
      <c r="C115">
        <v>42.23</v>
      </c>
      <c r="D115">
        <v>42.03</v>
      </c>
      <c r="E115">
        <v>42.16</v>
      </c>
      <c r="F115">
        <v>42.45</v>
      </c>
      <c r="G115">
        <v>42.41</v>
      </c>
      <c r="H115">
        <v>42.27</v>
      </c>
      <c r="I115">
        <v>42.46</v>
      </c>
      <c r="J115">
        <v>43.67</v>
      </c>
      <c r="K115">
        <v>42.73</v>
      </c>
      <c r="L115">
        <v>44.91</v>
      </c>
    </row>
    <row r="116" spans="1:12" x14ac:dyDescent="0.3">
      <c r="A116">
        <v>112</v>
      </c>
      <c r="B116">
        <v>42.19</v>
      </c>
      <c r="C116">
        <v>41.97</v>
      </c>
      <c r="D116">
        <v>42.23</v>
      </c>
      <c r="E116">
        <v>42.2</v>
      </c>
      <c r="F116">
        <v>42.57</v>
      </c>
      <c r="G116">
        <v>42.44</v>
      </c>
      <c r="H116">
        <v>42.41</v>
      </c>
      <c r="I116">
        <v>42.87</v>
      </c>
      <c r="J116">
        <v>43.54</v>
      </c>
      <c r="K116">
        <v>43.02</v>
      </c>
      <c r="L116">
        <v>43.55</v>
      </c>
    </row>
    <row r="117" spans="1:12" x14ac:dyDescent="0.3">
      <c r="A117">
        <v>113</v>
      </c>
      <c r="B117">
        <v>42.02</v>
      </c>
      <c r="C117">
        <v>42.05</v>
      </c>
      <c r="D117">
        <v>42.06</v>
      </c>
      <c r="E117">
        <v>42.35</v>
      </c>
      <c r="F117">
        <v>42.74</v>
      </c>
      <c r="G117">
        <v>42.64</v>
      </c>
      <c r="H117">
        <v>42.41</v>
      </c>
      <c r="I117">
        <v>42.81</v>
      </c>
      <c r="J117">
        <v>43.38</v>
      </c>
      <c r="K117">
        <v>44.31</v>
      </c>
      <c r="L117">
        <v>43.25</v>
      </c>
    </row>
    <row r="118" spans="1:12" x14ac:dyDescent="0.3">
      <c r="A118">
        <v>114</v>
      </c>
      <c r="B118">
        <v>41.9</v>
      </c>
      <c r="C118">
        <v>42.02</v>
      </c>
      <c r="D118">
        <v>42.25</v>
      </c>
      <c r="E118">
        <v>42.1</v>
      </c>
      <c r="F118">
        <v>42.79</v>
      </c>
      <c r="G118">
        <v>42.39</v>
      </c>
      <c r="H118">
        <v>42.31</v>
      </c>
      <c r="I118">
        <v>42.82</v>
      </c>
      <c r="J118">
        <v>43.93</v>
      </c>
      <c r="K118">
        <v>43.07</v>
      </c>
      <c r="L118">
        <v>43.62</v>
      </c>
    </row>
    <row r="119" spans="1:12" x14ac:dyDescent="0.3">
      <c r="A119">
        <v>115</v>
      </c>
      <c r="B119">
        <v>42.12</v>
      </c>
      <c r="C119">
        <v>41.89</v>
      </c>
      <c r="D119">
        <v>42.4</v>
      </c>
      <c r="E119">
        <v>43.02</v>
      </c>
      <c r="F119">
        <v>42.75</v>
      </c>
      <c r="G119">
        <v>42.51</v>
      </c>
      <c r="H119">
        <v>42.39</v>
      </c>
      <c r="I119" s="265">
        <v>1.6008101851851851E-3</v>
      </c>
      <c r="J119">
        <v>43.4</v>
      </c>
      <c r="K119">
        <v>42.83</v>
      </c>
      <c r="L119" s="265">
        <v>1.6297453703703706E-3</v>
      </c>
    </row>
    <row r="120" spans="1:12" x14ac:dyDescent="0.3">
      <c r="A120">
        <v>116</v>
      </c>
      <c r="B120" s="265">
        <v>1.6680555555555557E-3</v>
      </c>
      <c r="C120">
        <v>42.52</v>
      </c>
      <c r="D120">
        <v>42.34</v>
      </c>
      <c r="E120">
        <v>42.27</v>
      </c>
      <c r="F120">
        <v>42.74</v>
      </c>
      <c r="G120">
        <v>42.48</v>
      </c>
      <c r="H120">
        <v>42.99</v>
      </c>
      <c r="I120">
        <v>42.4</v>
      </c>
      <c r="J120">
        <v>43.33</v>
      </c>
      <c r="K120">
        <v>42.8</v>
      </c>
      <c r="L120">
        <v>43.9</v>
      </c>
    </row>
    <row r="121" spans="1:12" x14ac:dyDescent="0.3">
      <c r="A121">
        <v>117</v>
      </c>
      <c r="B121" s="265">
        <v>1.1037037037037037E-3</v>
      </c>
      <c r="C121">
        <v>42.55</v>
      </c>
      <c r="D121" s="265">
        <v>1.659375E-3</v>
      </c>
      <c r="E121">
        <v>41.89</v>
      </c>
      <c r="F121">
        <v>42.62</v>
      </c>
      <c r="G121">
        <v>42.53</v>
      </c>
      <c r="H121">
        <v>42.39</v>
      </c>
      <c r="I121">
        <v>42.33</v>
      </c>
      <c r="J121">
        <v>43.36</v>
      </c>
      <c r="K121">
        <v>42.99</v>
      </c>
      <c r="L121">
        <v>43.83</v>
      </c>
    </row>
    <row r="122" spans="1:12" x14ac:dyDescent="0.3">
      <c r="A122">
        <v>118</v>
      </c>
      <c r="B122">
        <v>42.34</v>
      </c>
      <c r="C122">
        <v>41.95</v>
      </c>
      <c r="D122">
        <v>42.29</v>
      </c>
      <c r="E122">
        <v>42.92</v>
      </c>
      <c r="F122">
        <v>42.76</v>
      </c>
      <c r="G122">
        <v>42.39</v>
      </c>
      <c r="H122">
        <v>42.34</v>
      </c>
      <c r="I122">
        <v>42.46</v>
      </c>
      <c r="J122">
        <v>43.32</v>
      </c>
      <c r="K122">
        <v>43.02</v>
      </c>
      <c r="L122">
        <v>44.18</v>
      </c>
    </row>
    <row r="123" spans="1:12" x14ac:dyDescent="0.3">
      <c r="A123">
        <v>119</v>
      </c>
      <c r="B123">
        <v>43.41</v>
      </c>
      <c r="C123">
        <v>42.33</v>
      </c>
      <c r="D123">
        <v>42.42</v>
      </c>
      <c r="E123">
        <v>42.57</v>
      </c>
      <c r="F123" s="265">
        <v>1.6005787037037037E-3</v>
      </c>
      <c r="G123">
        <v>42.51</v>
      </c>
      <c r="H123">
        <v>42.21</v>
      </c>
      <c r="I123">
        <v>42.12</v>
      </c>
      <c r="J123" s="265">
        <v>7.0856481481481476E-4</v>
      </c>
      <c r="K123">
        <v>43.12</v>
      </c>
      <c r="L123">
        <v>43.85</v>
      </c>
    </row>
    <row r="124" spans="1:12" x14ac:dyDescent="0.3">
      <c r="A124">
        <v>120</v>
      </c>
      <c r="B124">
        <v>43.08</v>
      </c>
      <c r="C124">
        <v>42.18</v>
      </c>
      <c r="D124">
        <v>42.18</v>
      </c>
      <c r="E124">
        <v>42.12</v>
      </c>
      <c r="F124">
        <v>42.65</v>
      </c>
      <c r="G124">
        <v>42.65</v>
      </c>
      <c r="H124">
        <v>42.22</v>
      </c>
      <c r="I124">
        <v>42.32</v>
      </c>
      <c r="J124">
        <v>43.87</v>
      </c>
      <c r="K124">
        <v>43.77</v>
      </c>
      <c r="L124">
        <v>44.57</v>
      </c>
    </row>
    <row r="125" spans="1:12" x14ac:dyDescent="0.3">
      <c r="A125">
        <v>121</v>
      </c>
      <c r="B125">
        <v>42.54</v>
      </c>
      <c r="C125">
        <v>42.15</v>
      </c>
      <c r="D125">
        <v>42.21</v>
      </c>
      <c r="E125">
        <v>42.25</v>
      </c>
      <c r="F125">
        <v>42.4</v>
      </c>
      <c r="G125">
        <v>42.44</v>
      </c>
      <c r="H125">
        <v>43.08</v>
      </c>
      <c r="I125">
        <v>42.32</v>
      </c>
      <c r="J125">
        <v>44.94</v>
      </c>
      <c r="K125">
        <v>42.95</v>
      </c>
      <c r="L125">
        <v>43.41</v>
      </c>
    </row>
    <row r="126" spans="1:12" x14ac:dyDescent="0.3">
      <c r="A126">
        <v>122</v>
      </c>
      <c r="B126">
        <v>42.94</v>
      </c>
      <c r="C126">
        <v>42.1</v>
      </c>
      <c r="D126">
        <v>42.4</v>
      </c>
      <c r="E126" s="265">
        <v>1.5949074074074075E-3</v>
      </c>
      <c r="F126">
        <v>42.21</v>
      </c>
      <c r="G126">
        <v>42.42</v>
      </c>
      <c r="H126">
        <v>42.61</v>
      </c>
      <c r="I126">
        <v>42.3</v>
      </c>
      <c r="J126">
        <v>43.53</v>
      </c>
      <c r="K126">
        <v>43.13</v>
      </c>
      <c r="L126">
        <v>43.87</v>
      </c>
    </row>
    <row r="127" spans="1:12" x14ac:dyDescent="0.3">
      <c r="A127">
        <v>123</v>
      </c>
      <c r="B127">
        <v>44.13</v>
      </c>
      <c r="C127">
        <v>42.07</v>
      </c>
      <c r="D127">
        <v>42.36</v>
      </c>
      <c r="E127">
        <v>42.53</v>
      </c>
      <c r="F127">
        <v>42.22</v>
      </c>
      <c r="G127">
        <v>42.63</v>
      </c>
      <c r="H127">
        <v>42.6</v>
      </c>
      <c r="I127">
        <v>42.3</v>
      </c>
      <c r="J127">
        <v>43.72</v>
      </c>
      <c r="K127">
        <v>43.07</v>
      </c>
      <c r="L127">
        <v>44.13</v>
      </c>
    </row>
    <row r="128" spans="1:12" x14ac:dyDescent="0.3">
      <c r="A128">
        <v>124</v>
      </c>
      <c r="B128">
        <v>43.03</v>
      </c>
      <c r="C128">
        <v>42.64</v>
      </c>
      <c r="D128">
        <v>42.84</v>
      </c>
      <c r="E128">
        <v>42.54</v>
      </c>
      <c r="F128">
        <v>42.55</v>
      </c>
      <c r="G128">
        <v>42.58</v>
      </c>
      <c r="H128">
        <v>43.79</v>
      </c>
      <c r="I128">
        <v>42.3</v>
      </c>
      <c r="J128">
        <v>43.25</v>
      </c>
      <c r="K128">
        <v>42.63</v>
      </c>
      <c r="L128">
        <v>43.34</v>
      </c>
    </row>
    <row r="129" spans="1:12" x14ac:dyDescent="0.3">
      <c r="A129">
        <v>125</v>
      </c>
      <c r="B129">
        <v>42.58</v>
      </c>
      <c r="C129">
        <v>42</v>
      </c>
      <c r="D129">
        <v>42.25</v>
      </c>
      <c r="E129">
        <v>42.66</v>
      </c>
      <c r="F129">
        <v>42.46</v>
      </c>
      <c r="G129">
        <v>42.47</v>
      </c>
      <c r="H129">
        <v>42.66</v>
      </c>
      <c r="I129">
        <v>42.2</v>
      </c>
      <c r="J129">
        <v>43.59</v>
      </c>
      <c r="K129">
        <v>42.89</v>
      </c>
      <c r="L129">
        <v>43.52</v>
      </c>
    </row>
    <row r="130" spans="1:12" x14ac:dyDescent="0.3">
      <c r="A130">
        <v>126</v>
      </c>
      <c r="B130">
        <v>42.74</v>
      </c>
      <c r="C130">
        <v>42.09</v>
      </c>
      <c r="D130">
        <v>42.28</v>
      </c>
      <c r="E130">
        <v>42.37</v>
      </c>
      <c r="F130">
        <v>42.35</v>
      </c>
      <c r="G130">
        <v>42.49</v>
      </c>
      <c r="H130">
        <v>42.28</v>
      </c>
      <c r="I130">
        <v>42.28</v>
      </c>
      <c r="J130">
        <v>43.37</v>
      </c>
      <c r="K130">
        <v>42.73</v>
      </c>
      <c r="L130">
        <v>43.56</v>
      </c>
    </row>
    <row r="131" spans="1:12" x14ac:dyDescent="0.3">
      <c r="A131">
        <v>127</v>
      </c>
      <c r="B131">
        <v>42.44</v>
      </c>
      <c r="C131">
        <v>41.94</v>
      </c>
      <c r="D131">
        <v>42.18</v>
      </c>
      <c r="E131">
        <v>42.27</v>
      </c>
      <c r="F131">
        <v>42.48</v>
      </c>
      <c r="G131">
        <v>42.87</v>
      </c>
      <c r="H131">
        <v>42.33</v>
      </c>
      <c r="I131">
        <v>42.21</v>
      </c>
      <c r="J131">
        <v>43.18</v>
      </c>
      <c r="K131">
        <v>42.52</v>
      </c>
      <c r="L131">
        <v>43.1</v>
      </c>
    </row>
    <row r="132" spans="1:12" x14ac:dyDescent="0.3">
      <c r="A132">
        <v>128</v>
      </c>
      <c r="B132">
        <v>42.62</v>
      </c>
      <c r="C132">
        <v>41.99</v>
      </c>
      <c r="D132">
        <v>42.13</v>
      </c>
      <c r="E132">
        <v>42.4</v>
      </c>
      <c r="F132">
        <v>42.32</v>
      </c>
      <c r="G132">
        <v>42.33</v>
      </c>
      <c r="H132">
        <v>42.43</v>
      </c>
      <c r="I132">
        <v>42.29</v>
      </c>
      <c r="J132">
        <v>43.22</v>
      </c>
      <c r="K132">
        <v>42.99</v>
      </c>
      <c r="L132">
        <v>43.67</v>
      </c>
    </row>
    <row r="133" spans="1:12" x14ac:dyDescent="0.3">
      <c r="A133">
        <v>129</v>
      </c>
      <c r="B133">
        <v>42.57</v>
      </c>
      <c r="C133">
        <v>42.06</v>
      </c>
      <c r="D133">
        <v>42.11</v>
      </c>
      <c r="E133">
        <v>42.88</v>
      </c>
      <c r="F133">
        <v>42.06</v>
      </c>
      <c r="G133">
        <v>42.53</v>
      </c>
      <c r="H133">
        <v>42.26</v>
      </c>
      <c r="I133">
        <v>42.44</v>
      </c>
      <c r="J133">
        <v>44.46</v>
      </c>
      <c r="K133">
        <v>42.95</v>
      </c>
      <c r="L133">
        <v>45.93</v>
      </c>
    </row>
    <row r="134" spans="1:12" x14ac:dyDescent="0.3">
      <c r="A134">
        <v>130</v>
      </c>
      <c r="B134">
        <v>42.48</v>
      </c>
      <c r="C134">
        <v>41.91</v>
      </c>
      <c r="D134">
        <v>42.19</v>
      </c>
      <c r="E134">
        <v>42.34</v>
      </c>
      <c r="F134">
        <v>42.16</v>
      </c>
      <c r="G134">
        <v>42.35</v>
      </c>
      <c r="H134">
        <v>42.35</v>
      </c>
      <c r="I134">
        <v>42.31</v>
      </c>
      <c r="J134">
        <v>43.33</v>
      </c>
      <c r="K134">
        <v>42.96</v>
      </c>
      <c r="L134">
        <v>43.74</v>
      </c>
    </row>
    <row r="135" spans="1:12" x14ac:dyDescent="0.3">
      <c r="A135">
        <v>131</v>
      </c>
      <c r="B135">
        <v>42.55</v>
      </c>
      <c r="C135">
        <v>42</v>
      </c>
      <c r="D135">
        <v>42.2</v>
      </c>
      <c r="E135">
        <v>42.38</v>
      </c>
      <c r="F135">
        <v>42.02</v>
      </c>
      <c r="G135">
        <v>42.6</v>
      </c>
      <c r="H135">
        <v>42.23</v>
      </c>
      <c r="I135">
        <v>42.31</v>
      </c>
      <c r="J135">
        <v>43.58</v>
      </c>
      <c r="K135">
        <v>43.18</v>
      </c>
      <c r="L135">
        <v>43.85</v>
      </c>
    </row>
    <row r="136" spans="1:12" x14ac:dyDescent="0.3">
      <c r="A136">
        <v>132</v>
      </c>
      <c r="B136">
        <v>42.49</v>
      </c>
      <c r="C136">
        <v>42.09</v>
      </c>
      <c r="D136">
        <v>42.42</v>
      </c>
      <c r="E136">
        <v>42.29</v>
      </c>
      <c r="F136">
        <v>42.21</v>
      </c>
      <c r="G136">
        <v>42.4</v>
      </c>
      <c r="H136">
        <v>42.27</v>
      </c>
      <c r="I136">
        <v>42.3</v>
      </c>
      <c r="J136">
        <v>43.38</v>
      </c>
      <c r="K136">
        <v>43.27</v>
      </c>
      <c r="L136">
        <v>44.07</v>
      </c>
    </row>
    <row r="137" spans="1:12" x14ac:dyDescent="0.3">
      <c r="A137">
        <v>133</v>
      </c>
      <c r="B137">
        <v>42.36</v>
      </c>
      <c r="C137">
        <v>42.06</v>
      </c>
      <c r="D137">
        <v>42.41</v>
      </c>
      <c r="E137">
        <v>42.22</v>
      </c>
      <c r="F137">
        <v>42.22</v>
      </c>
      <c r="G137">
        <v>42.31</v>
      </c>
      <c r="H137">
        <v>42.22</v>
      </c>
      <c r="I137">
        <v>42.24</v>
      </c>
      <c r="J137">
        <v>43.79</v>
      </c>
      <c r="K137">
        <v>44.08</v>
      </c>
      <c r="L137">
        <v>43.36</v>
      </c>
    </row>
    <row r="138" spans="1:12" x14ac:dyDescent="0.3">
      <c r="A138">
        <v>134</v>
      </c>
      <c r="B138">
        <v>42.96</v>
      </c>
      <c r="C138">
        <v>42.01</v>
      </c>
      <c r="D138">
        <v>42.45</v>
      </c>
      <c r="E138">
        <v>42.7</v>
      </c>
      <c r="F138">
        <v>42.08</v>
      </c>
      <c r="G138" s="265">
        <v>1.5943287037037037E-3</v>
      </c>
      <c r="H138">
        <v>42.23</v>
      </c>
      <c r="I138">
        <v>42.39</v>
      </c>
      <c r="J138">
        <v>43.75</v>
      </c>
      <c r="K138">
        <v>43.3</v>
      </c>
      <c r="L138">
        <v>43.77</v>
      </c>
    </row>
    <row r="139" spans="1:12" x14ac:dyDescent="0.3">
      <c r="A139">
        <v>135</v>
      </c>
      <c r="B139">
        <v>42.36</v>
      </c>
      <c r="C139">
        <v>42.15</v>
      </c>
      <c r="D139">
        <v>42.31</v>
      </c>
      <c r="E139">
        <v>42.19</v>
      </c>
      <c r="F139">
        <v>42.04</v>
      </c>
      <c r="G139">
        <v>42.57</v>
      </c>
      <c r="H139">
        <v>42.3</v>
      </c>
      <c r="I139">
        <v>42.27</v>
      </c>
      <c r="J139">
        <v>43.6</v>
      </c>
      <c r="K139">
        <v>43.61</v>
      </c>
      <c r="L139">
        <v>44.18</v>
      </c>
    </row>
    <row r="140" spans="1:12" x14ac:dyDescent="0.3">
      <c r="A140">
        <v>136</v>
      </c>
      <c r="B140">
        <v>42.55</v>
      </c>
      <c r="C140">
        <v>42.26</v>
      </c>
      <c r="D140">
        <v>42.43</v>
      </c>
      <c r="E140">
        <v>42.79</v>
      </c>
      <c r="F140">
        <v>42.21</v>
      </c>
      <c r="G140">
        <v>42.99</v>
      </c>
      <c r="H140">
        <v>42.29</v>
      </c>
      <c r="I140">
        <v>42.52</v>
      </c>
      <c r="J140">
        <v>43.22</v>
      </c>
      <c r="K140">
        <v>43.04</v>
      </c>
      <c r="L140">
        <v>43.53</v>
      </c>
    </row>
    <row r="141" spans="1:12" x14ac:dyDescent="0.3">
      <c r="A141">
        <v>137</v>
      </c>
      <c r="B141">
        <v>42.44</v>
      </c>
      <c r="C141">
        <v>43.56</v>
      </c>
      <c r="D141">
        <v>42.18</v>
      </c>
      <c r="E141">
        <v>42.41</v>
      </c>
      <c r="F141">
        <v>42.15</v>
      </c>
      <c r="G141">
        <v>42.47</v>
      </c>
      <c r="H141">
        <v>42.59</v>
      </c>
      <c r="I141">
        <v>42.43</v>
      </c>
      <c r="J141">
        <v>43.9</v>
      </c>
      <c r="K141">
        <v>42.93</v>
      </c>
      <c r="L141">
        <v>43.39</v>
      </c>
    </row>
    <row r="142" spans="1:12" x14ac:dyDescent="0.3">
      <c r="A142">
        <v>138</v>
      </c>
      <c r="B142">
        <v>42.59</v>
      </c>
      <c r="C142">
        <v>41.96</v>
      </c>
      <c r="D142">
        <v>42.3</v>
      </c>
      <c r="E142">
        <v>42.03</v>
      </c>
      <c r="F142">
        <v>42.13</v>
      </c>
      <c r="G142">
        <v>42.48</v>
      </c>
      <c r="H142">
        <v>42.34</v>
      </c>
      <c r="I142">
        <v>42.17</v>
      </c>
      <c r="J142">
        <v>43.76</v>
      </c>
      <c r="K142">
        <v>43.16</v>
      </c>
      <c r="L142">
        <v>43.68</v>
      </c>
    </row>
    <row r="143" spans="1:12" x14ac:dyDescent="0.3">
      <c r="A143">
        <v>139</v>
      </c>
      <c r="B143">
        <v>42.28</v>
      </c>
      <c r="C143">
        <v>45.4</v>
      </c>
      <c r="D143">
        <v>42.3</v>
      </c>
      <c r="E143">
        <v>42.16</v>
      </c>
      <c r="F143">
        <v>42.09</v>
      </c>
      <c r="G143">
        <v>42.21</v>
      </c>
      <c r="H143">
        <v>42.33</v>
      </c>
      <c r="I143">
        <v>42.23</v>
      </c>
      <c r="J143">
        <v>43.59</v>
      </c>
      <c r="K143">
        <v>43.08</v>
      </c>
      <c r="L143">
        <v>43.51</v>
      </c>
    </row>
    <row r="144" spans="1:12" x14ac:dyDescent="0.3">
      <c r="A144">
        <v>140</v>
      </c>
      <c r="B144">
        <v>42.35</v>
      </c>
      <c r="C144">
        <v>42.17</v>
      </c>
      <c r="D144">
        <v>42.19</v>
      </c>
      <c r="E144">
        <v>42.31</v>
      </c>
      <c r="F144">
        <v>42.26</v>
      </c>
      <c r="G144">
        <v>42.32</v>
      </c>
      <c r="H144">
        <v>42.09</v>
      </c>
      <c r="I144">
        <v>42.16</v>
      </c>
      <c r="J144">
        <v>45.73</v>
      </c>
      <c r="K144">
        <v>42.92</v>
      </c>
      <c r="L144">
        <v>44.41</v>
      </c>
    </row>
    <row r="145" spans="1:12" x14ac:dyDescent="0.3">
      <c r="A145">
        <v>141</v>
      </c>
      <c r="B145">
        <v>42.25</v>
      </c>
      <c r="C145">
        <v>42.02</v>
      </c>
      <c r="D145">
        <v>42.24</v>
      </c>
      <c r="E145">
        <v>42.34</v>
      </c>
      <c r="F145">
        <v>41.98</v>
      </c>
      <c r="G145">
        <v>42.24</v>
      </c>
      <c r="H145">
        <v>42.35</v>
      </c>
      <c r="I145">
        <v>42.14</v>
      </c>
      <c r="J145" s="265">
        <v>1.6104166666666665E-3</v>
      </c>
      <c r="K145">
        <v>42.99</v>
      </c>
      <c r="L145">
        <v>43.81</v>
      </c>
    </row>
    <row r="146" spans="1:12" x14ac:dyDescent="0.3">
      <c r="A146">
        <v>142</v>
      </c>
      <c r="B146">
        <v>42.54</v>
      </c>
      <c r="C146">
        <v>42.02</v>
      </c>
      <c r="D146">
        <v>42.03</v>
      </c>
      <c r="E146">
        <v>42.2</v>
      </c>
      <c r="F146">
        <v>42.24</v>
      </c>
      <c r="G146">
        <v>42.34</v>
      </c>
      <c r="H146">
        <v>42.29</v>
      </c>
      <c r="I146">
        <v>42.38</v>
      </c>
      <c r="J146">
        <v>42.4</v>
      </c>
      <c r="K146">
        <v>42.82</v>
      </c>
      <c r="L146">
        <v>43.25</v>
      </c>
    </row>
    <row r="147" spans="1:12" x14ac:dyDescent="0.3">
      <c r="A147">
        <v>143</v>
      </c>
      <c r="B147" s="265">
        <v>1.4621527777777777E-3</v>
      </c>
      <c r="C147">
        <v>41.95</v>
      </c>
      <c r="D147">
        <v>42.27</v>
      </c>
      <c r="E147">
        <v>42.37</v>
      </c>
      <c r="F147">
        <v>42.14</v>
      </c>
      <c r="G147">
        <v>42.38</v>
      </c>
      <c r="H147">
        <v>42.35</v>
      </c>
      <c r="I147">
        <v>42.23</v>
      </c>
      <c r="J147">
        <v>42.41</v>
      </c>
      <c r="K147">
        <v>42.99</v>
      </c>
      <c r="L147">
        <v>43.63</v>
      </c>
    </row>
    <row r="148" spans="1:12" x14ac:dyDescent="0.3">
      <c r="A148">
        <v>144</v>
      </c>
      <c r="B148">
        <v>42.67</v>
      </c>
      <c r="C148">
        <v>41.95</v>
      </c>
      <c r="D148">
        <v>42.34</v>
      </c>
      <c r="E148">
        <v>42.25</v>
      </c>
      <c r="F148">
        <v>42.2</v>
      </c>
      <c r="G148">
        <v>42.15</v>
      </c>
      <c r="H148" s="265">
        <v>1.5814814814814815E-3</v>
      </c>
      <c r="I148">
        <v>42.58</v>
      </c>
      <c r="J148">
        <v>42.51</v>
      </c>
      <c r="K148">
        <v>43.33</v>
      </c>
      <c r="L148">
        <v>43.54</v>
      </c>
    </row>
    <row r="149" spans="1:12" x14ac:dyDescent="0.3">
      <c r="A149">
        <v>145</v>
      </c>
      <c r="B149">
        <v>42.47</v>
      </c>
      <c r="C149">
        <v>42.07</v>
      </c>
      <c r="D149">
        <v>42.34</v>
      </c>
      <c r="E149">
        <v>42.34</v>
      </c>
      <c r="F149">
        <v>42.1</v>
      </c>
      <c r="G149">
        <v>42.22</v>
      </c>
      <c r="H149">
        <v>42.5</v>
      </c>
      <c r="I149">
        <v>42.49</v>
      </c>
      <c r="J149">
        <v>42.96</v>
      </c>
      <c r="K149">
        <v>43.12</v>
      </c>
      <c r="L149">
        <v>43.47</v>
      </c>
    </row>
    <row r="150" spans="1:12" x14ac:dyDescent="0.3">
      <c r="A150">
        <v>146</v>
      </c>
      <c r="B150">
        <v>42.4</v>
      </c>
      <c r="C150" s="265">
        <v>1.5886574074074073E-3</v>
      </c>
      <c r="D150">
        <v>42.52</v>
      </c>
      <c r="E150">
        <v>42.09</v>
      </c>
      <c r="F150">
        <v>42.38</v>
      </c>
      <c r="G150">
        <v>42.15</v>
      </c>
      <c r="H150">
        <v>42.21</v>
      </c>
      <c r="I150">
        <v>42.34</v>
      </c>
      <c r="J150">
        <v>43.59</v>
      </c>
      <c r="K150">
        <v>43.01</v>
      </c>
      <c r="L150">
        <v>44.14</v>
      </c>
    </row>
    <row r="151" spans="1:12" x14ac:dyDescent="0.3">
      <c r="A151">
        <v>147</v>
      </c>
      <c r="B151">
        <v>42.39</v>
      </c>
      <c r="C151">
        <v>42.01</v>
      </c>
      <c r="D151">
        <v>42.06</v>
      </c>
      <c r="E151">
        <v>42.2</v>
      </c>
      <c r="F151">
        <v>42.28</v>
      </c>
      <c r="G151">
        <v>42.27</v>
      </c>
      <c r="H151">
        <v>42.07</v>
      </c>
      <c r="I151">
        <v>42.47</v>
      </c>
      <c r="J151">
        <v>42.4</v>
      </c>
      <c r="K151">
        <v>43.1</v>
      </c>
      <c r="L151">
        <v>44.03</v>
      </c>
    </row>
    <row r="152" spans="1:12" x14ac:dyDescent="0.3">
      <c r="A152">
        <v>148</v>
      </c>
      <c r="B152">
        <v>43.07</v>
      </c>
      <c r="C152">
        <v>42</v>
      </c>
      <c r="D152">
        <v>42.35</v>
      </c>
      <c r="E152">
        <v>42.08</v>
      </c>
      <c r="F152">
        <v>42.12</v>
      </c>
      <c r="G152">
        <v>42.17</v>
      </c>
      <c r="H152">
        <v>42.35</v>
      </c>
      <c r="I152">
        <v>42.4</v>
      </c>
      <c r="J152">
        <v>42.44</v>
      </c>
      <c r="K152">
        <v>43.34</v>
      </c>
      <c r="L152">
        <v>43.85</v>
      </c>
    </row>
    <row r="153" spans="1:12" x14ac:dyDescent="0.3">
      <c r="A153">
        <v>149</v>
      </c>
      <c r="B153">
        <v>42.3</v>
      </c>
      <c r="C153">
        <v>42.04</v>
      </c>
      <c r="D153">
        <v>42.27</v>
      </c>
      <c r="E153">
        <v>42.66</v>
      </c>
      <c r="F153">
        <v>42.27</v>
      </c>
      <c r="G153">
        <v>43.99</v>
      </c>
      <c r="H153">
        <v>42.35</v>
      </c>
      <c r="I153">
        <v>42.25</v>
      </c>
      <c r="J153">
        <v>42.45</v>
      </c>
      <c r="K153">
        <v>42.97</v>
      </c>
      <c r="L153">
        <v>43.66</v>
      </c>
    </row>
    <row r="154" spans="1:12" x14ac:dyDescent="0.3">
      <c r="A154">
        <v>150</v>
      </c>
      <c r="B154">
        <v>42.24</v>
      </c>
      <c r="C154">
        <v>42.11</v>
      </c>
      <c r="D154">
        <v>42.29</v>
      </c>
      <c r="E154">
        <v>42.45</v>
      </c>
      <c r="F154">
        <v>42.14</v>
      </c>
      <c r="G154">
        <v>42.43</v>
      </c>
      <c r="H154">
        <v>42.27</v>
      </c>
      <c r="I154">
        <v>42.28</v>
      </c>
      <c r="J154">
        <v>43.47</v>
      </c>
      <c r="K154">
        <v>43.13</v>
      </c>
      <c r="L154">
        <v>43.62</v>
      </c>
    </row>
    <row r="155" spans="1:12" x14ac:dyDescent="0.3">
      <c r="A155">
        <v>151</v>
      </c>
      <c r="B155">
        <v>42.3</v>
      </c>
      <c r="C155">
        <v>42.17</v>
      </c>
      <c r="D155">
        <v>42.27</v>
      </c>
      <c r="E155">
        <v>42.2</v>
      </c>
      <c r="F155">
        <v>43.06</v>
      </c>
      <c r="G155">
        <v>42.12</v>
      </c>
      <c r="H155">
        <v>42.4</v>
      </c>
      <c r="I155">
        <v>42.8</v>
      </c>
      <c r="J155">
        <v>42.47</v>
      </c>
      <c r="K155">
        <v>43.25</v>
      </c>
      <c r="L155">
        <v>43.73</v>
      </c>
    </row>
    <row r="156" spans="1:12" x14ac:dyDescent="0.3">
      <c r="A156">
        <v>152</v>
      </c>
      <c r="B156">
        <v>42.11</v>
      </c>
      <c r="C156">
        <v>42.39</v>
      </c>
      <c r="D156">
        <v>42.4</v>
      </c>
      <c r="E156">
        <v>42.32</v>
      </c>
      <c r="F156">
        <v>42.17</v>
      </c>
      <c r="G156">
        <v>42.19</v>
      </c>
      <c r="H156">
        <v>42.44</v>
      </c>
      <c r="I156">
        <v>42.19</v>
      </c>
      <c r="J156">
        <v>42.42</v>
      </c>
      <c r="K156" s="265">
        <v>1.588888888888889E-3</v>
      </c>
      <c r="L156">
        <v>43.67</v>
      </c>
    </row>
    <row r="157" spans="1:12" x14ac:dyDescent="0.3">
      <c r="A157">
        <v>153</v>
      </c>
      <c r="B157">
        <v>42.22</v>
      </c>
      <c r="C157">
        <v>42.09</v>
      </c>
      <c r="D157">
        <v>42.24</v>
      </c>
      <c r="E157">
        <v>42.21</v>
      </c>
      <c r="F157">
        <v>42.25</v>
      </c>
      <c r="G157">
        <v>42.32</v>
      </c>
      <c r="H157">
        <v>42.23</v>
      </c>
      <c r="I157">
        <v>42.19</v>
      </c>
      <c r="J157">
        <v>42.48</v>
      </c>
      <c r="K157">
        <v>42.88</v>
      </c>
      <c r="L157">
        <v>43.71</v>
      </c>
    </row>
    <row r="158" spans="1:12" x14ac:dyDescent="0.3">
      <c r="A158">
        <v>154</v>
      </c>
      <c r="B158">
        <v>42.14</v>
      </c>
      <c r="C158">
        <v>42.19</v>
      </c>
      <c r="D158" s="265">
        <v>1.5833333333333335E-3</v>
      </c>
      <c r="E158">
        <v>42.22</v>
      </c>
      <c r="F158">
        <v>42.19</v>
      </c>
      <c r="G158">
        <v>42.3</v>
      </c>
      <c r="H158">
        <v>42.3</v>
      </c>
      <c r="I158">
        <v>42.38</v>
      </c>
      <c r="J158">
        <v>42.37</v>
      </c>
      <c r="K158">
        <v>42.49</v>
      </c>
      <c r="L158">
        <v>44.06</v>
      </c>
    </row>
    <row r="159" spans="1:12" x14ac:dyDescent="0.3">
      <c r="A159">
        <v>155</v>
      </c>
      <c r="B159">
        <v>42.5</v>
      </c>
      <c r="C159">
        <v>42.17</v>
      </c>
      <c r="D159">
        <v>42.23</v>
      </c>
      <c r="E159">
        <v>42.3</v>
      </c>
      <c r="F159">
        <v>42.85</v>
      </c>
      <c r="G159">
        <v>42.37</v>
      </c>
      <c r="H159">
        <v>42.2</v>
      </c>
      <c r="I159">
        <v>42.37</v>
      </c>
      <c r="J159">
        <v>42.14</v>
      </c>
      <c r="K159">
        <v>42.5</v>
      </c>
      <c r="L159">
        <v>43.73</v>
      </c>
    </row>
    <row r="160" spans="1:12" x14ac:dyDescent="0.3">
      <c r="A160">
        <v>156</v>
      </c>
      <c r="B160">
        <v>42.18</v>
      </c>
      <c r="C160">
        <v>41.99</v>
      </c>
      <c r="D160">
        <v>42.25</v>
      </c>
      <c r="E160">
        <v>42.32</v>
      </c>
      <c r="F160">
        <v>42.49</v>
      </c>
      <c r="G160">
        <v>42.4</v>
      </c>
      <c r="H160">
        <v>42.22</v>
      </c>
      <c r="I160" s="265">
        <v>1.6002314814814813E-3</v>
      </c>
      <c r="J160">
        <v>42.23</v>
      </c>
      <c r="K160">
        <v>42.51</v>
      </c>
      <c r="L160">
        <v>43.85</v>
      </c>
    </row>
    <row r="161" spans="1:12" x14ac:dyDescent="0.3">
      <c r="A161">
        <v>157</v>
      </c>
      <c r="B161">
        <v>42.28</v>
      </c>
      <c r="C161">
        <v>42</v>
      </c>
      <c r="D161">
        <v>42.31</v>
      </c>
      <c r="E161">
        <v>42.42</v>
      </c>
      <c r="F161">
        <v>42.32</v>
      </c>
      <c r="G161" s="265">
        <v>1.5949074074074075E-3</v>
      </c>
      <c r="H161">
        <v>42.41</v>
      </c>
      <c r="I161">
        <v>43.6</v>
      </c>
      <c r="J161">
        <v>42.13</v>
      </c>
      <c r="K161">
        <v>42.56</v>
      </c>
      <c r="L161">
        <v>43.74</v>
      </c>
    </row>
    <row r="162" spans="1:12" x14ac:dyDescent="0.3">
      <c r="A162">
        <v>158</v>
      </c>
      <c r="B162">
        <v>42.25</v>
      </c>
      <c r="C162">
        <v>41.96</v>
      </c>
      <c r="D162">
        <v>42.09</v>
      </c>
      <c r="E162">
        <v>42.5</v>
      </c>
      <c r="F162">
        <v>42.57</v>
      </c>
      <c r="G162">
        <v>42.54</v>
      </c>
      <c r="H162">
        <v>42.2</v>
      </c>
      <c r="I162">
        <v>42.97</v>
      </c>
      <c r="J162">
        <v>42.36</v>
      </c>
      <c r="K162">
        <v>42.61</v>
      </c>
      <c r="L162">
        <v>43.97</v>
      </c>
    </row>
    <row r="163" spans="1:12" x14ac:dyDescent="0.3">
      <c r="A163">
        <v>159</v>
      </c>
      <c r="B163">
        <v>42.7</v>
      </c>
      <c r="C163">
        <v>42.13</v>
      </c>
      <c r="D163">
        <v>42.55</v>
      </c>
      <c r="E163">
        <v>42.2</v>
      </c>
      <c r="F163">
        <v>42.53</v>
      </c>
      <c r="G163">
        <v>42.36</v>
      </c>
      <c r="H163">
        <v>42.24</v>
      </c>
      <c r="I163">
        <v>42.98</v>
      </c>
      <c r="J163">
        <v>42.61</v>
      </c>
      <c r="K163">
        <v>42.67</v>
      </c>
      <c r="L163">
        <v>43.94</v>
      </c>
    </row>
    <row r="164" spans="1:12" x14ac:dyDescent="0.3">
      <c r="A164">
        <v>160</v>
      </c>
      <c r="B164">
        <v>42.35</v>
      </c>
      <c r="C164">
        <v>41.99</v>
      </c>
      <c r="D164">
        <v>41.98</v>
      </c>
      <c r="E164" s="265">
        <v>1.5832175925925927E-3</v>
      </c>
      <c r="F164">
        <v>42.37</v>
      </c>
      <c r="G164">
        <v>42.39</v>
      </c>
      <c r="H164">
        <v>42.18</v>
      </c>
      <c r="I164">
        <v>42.62</v>
      </c>
      <c r="J164">
        <v>42.39</v>
      </c>
      <c r="K164">
        <v>42.58</v>
      </c>
      <c r="L164">
        <v>44.21</v>
      </c>
    </row>
    <row r="165" spans="1:12" x14ac:dyDescent="0.3">
      <c r="A165">
        <v>161</v>
      </c>
      <c r="B165">
        <v>42.13</v>
      </c>
      <c r="C165">
        <v>41.97</v>
      </c>
      <c r="D165">
        <v>42.14</v>
      </c>
      <c r="E165">
        <v>42.21</v>
      </c>
      <c r="F165">
        <v>42.32</v>
      </c>
      <c r="G165">
        <v>42.32</v>
      </c>
      <c r="H165">
        <v>42.1</v>
      </c>
      <c r="I165">
        <v>42.71</v>
      </c>
      <c r="J165">
        <v>42.42</v>
      </c>
      <c r="K165">
        <v>42.47</v>
      </c>
      <c r="L165">
        <v>43.67</v>
      </c>
    </row>
    <row r="166" spans="1:12" x14ac:dyDescent="0.3">
      <c r="A166">
        <v>162</v>
      </c>
      <c r="B166">
        <v>42.37</v>
      </c>
      <c r="C166">
        <v>42.01</v>
      </c>
      <c r="D166">
        <v>42.21</v>
      </c>
      <c r="E166">
        <v>42.02</v>
      </c>
      <c r="F166">
        <v>42.17</v>
      </c>
      <c r="G166">
        <v>42.39</v>
      </c>
      <c r="H166">
        <v>42.23</v>
      </c>
      <c r="I166">
        <v>42.53</v>
      </c>
      <c r="J166">
        <v>42.31</v>
      </c>
      <c r="K166">
        <v>42.73</v>
      </c>
      <c r="L166">
        <v>43.94</v>
      </c>
    </row>
    <row r="167" spans="1:12" x14ac:dyDescent="0.3">
      <c r="A167">
        <v>163</v>
      </c>
      <c r="B167">
        <v>42.12</v>
      </c>
      <c r="C167">
        <v>42.07</v>
      </c>
      <c r="D167">
        <v>42.12</v>
      </c>
      <c r="E167">
        <v>42.29</v>
      </c>
      <c r="F167">
        <v>42.27</v>
      </c>
      <c r="G167">
        <v>42.32</v>
      </c>
      <c r="H167">
        <v>42.35</v>
      </c>
      <c r="I167">
        <v>42.73</v>
      </c>
      <c r="J167">
        <v>42.35</v>
      </c>
      <c r="K167">
        <v>42.46</v>
      </c>
      <c r="L167">
        <v>44.13</v>
      </c>
    </row>
    <row r="168" spans="1:12" x14ac:dyDescent="0.3">
      <c r="A168">
        <v>164</v>
      </c>
      <c r="B168">
        <v>42.19</v>
      </c>
      <c r="C168">
        <v>41.99</v>
      </c>
      <c r="D168">
        <v>42.15</v>
      </c>
      <c r="E168">
        <v>42.09</v>
      </c>
      <c r="F168">
        <v>42.56</v>
      </c>
      <c r="G168">
        <v>42.41</v>
      </c>
      <c r="H168">
        <v>42.19</v>
      </c>
      <c r="I168">
        <v>42.48</v>
      </c>
      <c r="J168">
        <v>42.38</v>
      </c>
      <c r="K168">
        <v>42.35</v>
      </c>
      <c r="L168">
        <v>44.34</v>
      </c>
    </row>
    <row r="169" spans="1:12" x14ac:dyDescent="0.3">
      <c r="A169">
        <v>165</v>
      </c>
      <c r="B169">
        <v>42.11</v>
      </c>
      <c r="C169">
        <v>42.19</v>
      </c>
      <c r="D169">
        <v>42.2</v>
      </c>
      <c r="E169">
        <v>42.07</v>
      </c>
      <c r="F169">
        <v>42.46</v>
      </c>
      <c r="G169">
        <v>42.28</v>
      </c>
      <c r="H169">
        <v>42.28</v>
      </c>
      <c r="I169">
        <v>42.52</v>
      </c>
      <c r="J169">
        <v>43.42</v>
      </c>
      <c r="K169">
        <v>42.32</v>
      </c>
      <c r="L169">
        <v>43.69</v>
      </c>
    </row>
    <row r="170" spans="1:12" x14ac:dyDescent="0.3">
      <c r="A170">
        <v>166</v>
      </c>
      <c r="B170">
        <v>42.3</v>
      </c>
      <c r="C170" s="265">
        <v>1.5871527777777776E-3</v>
      </c>
      <c r="D170">
        <v>42.09</v>
      </c>
      <c r="E170">
        <v>42.16</v>
      </c>
      <c r="F170">
        <v>42.11</v>
      </c>
      <c r="G170">
        <v>42.42</v>
      </c>
      <c r="H170">
        <v>42.23</v>
      </c>
      <c r="I170">
        <v>42.71</v>
      </c>
      <c r="J170">
        <v>42.66</v>
      </c>
      <c r="K170">
        <v>42.54</v>
      </c>
      <c r="L170" s="265">
        <v>1.7359953703703702E-3</v>
      </c>
    </row>
    <row r="171" spans="1:12" x14ac:dyDescent="0.3">
      <c r="A171">
        <v>167</v>
      </c>
      <c r="B171">
        <v>42.2</v>
      </c>
      <c r="C171">
        <v>42.22</v>
      </c>
      <c r="D171">
        <v>42.35</v>
      </c>
      <c r="E171">
        <v>42.49</v>
      </c>
      <c r="F171">
        <v>42.21</v>
      </c>
      <c r="G171">
        <v>42.32</v>
      </c>
      <c r="H171">
        <v>42.04</v>
      </c>
      <c r="I171">
        <v>42.79</v>
      </c>
      <c r="J171">
        <v>42.13</v>
      </c>
      <c r="K171">
        <v>42.29</v>
      </c>
      <c r="L171">
        <v>43.35</v>
      </c>
    </row>
    <row r="172" spans="1:12" x14ac:dyDescent="0.3">
      <c r="A172">
        <v>168</v>
      </c>
      <c r="B172">
        <v>42.16</v>
      </c>
      <c r="C172">
        <v>42.35</v>
      </c>
      <c r="D172">
        <v>42.03</v>
      </c>
      <c r="E172">
        <v>42.37</v>
      </c>
      <c r="F172">
        <v>42.34</v>
      </c>
      <c r="G172">
        <v>42.43</v>
      </c>
      <c r="H172">
        <v>42.15</v>
      </c>
      <c r="I172">
        <v>42.58</v>
      </c>
      <c r="J172">
        <v>42.22</v>
      </c>
      <c r="K172">
        <v>42.23</v>
      </c>
      <c r="L172">
        <v>43.4</v>
      </c>
    </row>
    <row r="173" spans="1:12" x14ac:dyDescent="0.3">
      <c r="A173">
        <v>169</v>
      </c>
      <c r="B173">
        <v>42.16</v>
      </c>
      <c r="C173">
        <v>42.27</v>
      </c>
      <c r="D173">
        <v>42</v>
      </c>
      <c r="E173">
        <v>41.94</v>
      </c>
      <c r="F173">
        <v>42.22</v>
      </c>
      <c r="G173">
        <v>42.36</v>
      </c>
      <c r="H173">
        <v>42.18</v>
      </c>
      <c r="I173">
        <v>42.69</v>
      </c>
      <c r="J173">
        <v>42.37</v>
      </c>
      <c r="K173">
        <v>42.54</v>
      </c>
      <c r="L173">
        <v>43.42</v>
      </c>
    </row>
    <row r="174" spans="1:12" x14ac:dyDescent="0.3">
      <c r="A174">
        <v>170</v>
      </c>
      <c r="B174">
        <v>42.27</v>
      </c>
      <c r="C174">
        <v>42.15</v>
      </c>
      <c r="D174">
        <v>42.1</v>
      </c>
      <c r="E174">
        <v>42</v>
      </c>
      <c r="F174">
        <v>42.88</v>
      </c>
      <c r="G174">
        <v>42.23</v>
      </c>
      <c r="H174">
        <v>41.95</v>
      </c>
      <c r="I174">
        <v>42.59</v>
      </c>
      <c r="J174">
        <v>42.63</v>
      </c>
      <c r="K174">
        <v>42.28</v>
      </c>
      <c r="L174">
        <v>43.25</v>
      </c>
    </row>
    <row r="175" spans="1:12" x14ac:dyDescent="0.3">
      <c r="A175">
        <v>171</v>
      </c>
      <c r="B175">
        <v>42.02</v>
      </c>
      <c r="C175">
        <v>42.26</v>
      </c>
      <c r="D175">
        <v>42.3</v>
      </c>
      <c r="E175">
        <v>41.97</v>
      </c>
      <c r="F175">
        <v>42.4</v>
      </c>
      <c r="G175">
        <v>42.27</v>
      </c>
      <c r="H175">
        <v>42.07</v>
      </c>
      <c r="I175">
        <v>42.31</v>
      </c>
      <c r="J175">
        <v>42.41</v>
      </c>
      <c r="K175">
        <v>42.37</v>
      </c>
      <c r="L175">
        <v>43.23</v>
      </c>
    </row>
    <row r="176" spans="1:12" x14ac:dyDescent="0.3">
      <c r="A176">
        <v>172</v>
      </c>
      <c r="B176">
        <v>42.06</v>
      </c>
      <c r="C176">
        <v>42.23</v>
      </c>
      <c r="D176">
        <v>41.96</v>
      </c>
      <c r="E176">
        <v>42.05</v>
      </c>
      <c r="F176">
        <v>42.15</v>
      </c>
      <c r="G176">
        <v>42.35</v>
      </c>
      <c r="H176">
        <v>42.14</v>
      </c>
      <c r="I176">
        <v>42.49</v>
      </c>
      <c r="J176">
        <v>42.32</v>
      </c>
      <c r="K176">
        <v>42.5</v>
      </c>
      <c r="L176">
        <v>43.43</v>
      </c>
    </row>
    <row r="177" spans="1:12" x14ac:dyDescent="0.3">
      <c r="A177">
        <v>173</v>
      </c>
      <c r="B177">
        <v>42.19</v>
      </c>
      <c r="C177">
        <v>41.88</v>
      </c>
      <c r="D177">
        <v>42</v>
      </c>
      <c r="E177">
        <v>42.02</v>
      </c>
      <c r="F177">
        <v>42.25</v>
      </c>
      <c r="G177">
        <v>43.02</v>
      </c>
      <c r="H177">
        <v>42.3</v>
      </c>
      <c r="I177">
        <v>42.42</v>
      </c>
      <c r="J177">
        <v>43.34</v>
      </c>
      <c r="K177">
        <v>42.49</v>
      </c>
      <c r="L177">
        <v>43.38</v>
      </c>
    </row>
    <row r="178" spans="1:12" x14ac:dyDescent="0.3">
      <c r="A178">
        <v>174</v>
      </c>
      <c r="B178">
        <v>42.34</v>
      </c>
      <c r="C178">
        <v>42.35</v>
      </c>
      <c r="D178">
        <v>42.01</v>
      </c>
      <c r="E178">
        <v>41.96</v>
      </c>
      <c r="F178">
        <v>42.15</v>
      </c>
      <c r="G178">
        <v>42.14</v>
      </c>
      <c r="H178">
        <v>42.11</v>
      </c>
      <c r="I178">
        <v>42.25</v>
      </c>
      <c r="J178">
        <v>42.28</v>
      </c>
      <c r="K178">
        <v>42.53</v>
      </c>
      <c r="L178">
        <v>43.33</v>
      </c>
    </row>
    <row r="179" spans="1:12" x14ac:dyDescent="0.3">
      <c r="A179">
        <v>175</v>
      </c>
      <c r="B179">
        <v>42.19</v>
      </c>
      <c r="C179">
        <v>42.13</v>
      </c>
      <c r="D179">
        <v>41.85</v>
      </c>
      <c r="E179">
        <v>41.99</v>
      </c>
      <c r="F179">
        <v>42.21</v>
      </c>
      <c r="G179">
        <v>42.25</v>
      </c>
      <c r="H179">
        <v>42.14</v>
      </c>
      <c r="I179">
        <v>42.35</v>
      </c>
      <c r="J179">
        <v>42.3</v>
      </c>
      <c r="K179">
        <v>42.44</v>
      </c>
      <c r="L179">
        <v>43.13</v>
      </c>
    </row>
    <row r="180" spans="1:12" x14ac:dyDescent="0.3">
      <c r="A180">
        <v>176</v>
      </c>
      <c r="B180">
        <v>42.15</v>
      </c>
      <c r="C180">
        <v>42.04</v>
      </c>
      <c r="D180">
        <v>41.91</v>
      </c>
      <c r="E180">
        <v>42</v>
      </c>
      <c r="F180">
        <v>42.17</v>
      </c>
      <c r="G180">
        <v>42.19</v>
      </c>
      <c r="H180">
        <v>42.06</v>
      </c>
      <c r="I180">
        <v>42.49</v>
      </c>
      <c r="J180">
        <v>42.14</v>
      </c>
      <c r="K180">
        <v>42.49</v>
      </c>
      <c r="L180">
        <v>47.75</v>
      </c>
    </row>
    <row r="181" spans="1:12" x14ac:dyDescent="0.3">
      <c r="A181">
        <v>177</v>
      </c>
      <c r="B181">
        <v>42.15</v>
      </c>
      <c r="C181">
        <v>42.14</v>
      </c>
      <c r="D181">
        <v>42.03</v>
      </c>
      <c r="E181">
        <v>42.24</v>
      </c>
      <c r="F181">
        <v>42.38</v>
      </c>
      <c r="G181">
        <v>42.17</v>
      </c>
      <c r="H181">
        <v>42.21</v>
      </c>
      <c r="I181">
        <v>42.36</v>
      </c>
      <c r="J181">
        <v>42.27</v>
      </c>
      <c r="K181">
        <v>42.54</v>
      </c>
      <c r="L181">
        <v>43.93</v>
      </c>
    </row>
    <row r="182" spans="1:12" x14ac:dyDescent="0.3">
      <c r="A182">
        <v>178</v>
      </c>
      <c r="B182">
        <v>42.26</v>
      </c>
      <c r="C182">
        <v>42.18</v>
      </c>
      <c r="D182">
        <v>42.03</v>
      </c>
      <c r="E182">
        <v>41.99</v>
      </c>
      <c r="F182" s="265">
        <v>1.5973379629629629E-3</v>
      </c>
      <c r="G182">
        <v>42.48</v>
      </c>
      <c r="H182">
        <v>42.35</v>
      </c>
      <c r="I182">
        <v>42.34</v>
      </c>
      <c r="J182">
        <v>42.36</v>
      </c>
      <c r="K182">
        <v>42.38</v>
      </c>
      <c r="L182">
        <v>43.28</v>
      </c>
    </row>
    <row r="183" spans="1:12" x14ac:dyDescent="0.3">
      <c r="A183">
        <v>179</v>
      </c>
      <c r="B183">
        <v>42.28</v>
      </c>
      <c r="C183">
        <v>42.14</v>
      </c>
      <c r="D183">
        <v>41.98</v>
      </c>
      <c r="E183">
        <v>42.06</v>
      </c>
      <c r="F183">
        <v>43.32</v>
      </c>
      <c r="G183">
        <v>42.21</v>
      </c>
      <c r="H183">
        <v>42.17</v>
      </c>
      <c r="I183">
        <v>42.25</v>
      </c>
      <c r="J183">
        <v>42.52</v>
      </c>
      <c r="K183">
        <v>43.14</v>
      </c>
      <c r="L183">
        <v>43.4</v>
      </c>
    </row>
    <row r="184" spans="1:12" x14ac:dyDescent="0.3">
      <c r="A184">
        <v>180</v>
      </c>
      <c r="B184">
        <v>42.58</v>
      </c>
      <c r="C184">
        <v>42.23</v>
      </c>
      <c r="D184">
        <v>42.06</v>
      </c>
      <c r="E184">
        <v>42.04</v>
      </c>
      <c r="F184">
        <v>43.38</v>
      </c>
      <c r="G184">
        <v>42.3</v>
      </c>
      <c r="H184">
        <v>42.34</v>
      </c>
      <c r="I184">
        <v>42.52</v>
      </c>
      <c r="J184">
        <v>42.35</v>
      </c>
      <c r="K184">
        <v>42.58</v>
      </c>
      <c r="L184">
        <v>45.65</v>
      </c>
    </row>
    <row r="185" spans="1:12" x14ac:dyDescent="0.3">
      <c r="A185">
        <v>181</v>
      </c>
      <c r="B185">
        <v>42.29</v>
      </c>
      <c r="C185">
        <v>42.02</v>
      </c>
      <c r="D185">
        <v>42.06</v>
      </c>
      <c r="E185">
        <v>42.24</v>
      </c>
      <c r="F185">
        <v>42.98</v>
      </c>
      <c r="G185">
        <v>42.17</v>
      </c>
      <c r="H185">
        <v>42.22</v>
      </c>
      <c r="I185">
        <v>42.38</v>
      </c>
      <c r="J185">
        <v>42.43</v>
      </c>
      <c r="K185">
        <v>42.3</v>
      </c>
      <c r="L185">
        <v>43.07</v>
      </c>
    </row>
    <row r="186" spans="1:12" x14ac:dyDescent="0.3">
      <c r="A186">
        <v>182</v>
      </c>
      <c r="B186">
        <v>42.5</v>
      </c>
      <c r="C186">
        <v>42.19</v>
      </c>
      <c r="D186">
        <v>42.12</v>
      </c>
      <c r="E186">
        <v>41.99</v>
      </c>
      <c r="F186">
        <v>43.16</v>
      </c>
      <c r="G186">
        <v>42.29</v>
      </c>
      <c r="H186">
        <v>42.52</v>
      </c>
      <c r="I186">
        <v>42.28</v>
      </c>
      <c r="J186">
        <v>42.48</v>
      </c>
      <c r="K186">
        <v>42.45</v>
      </c>
      <c r="L186">
        <v>42.91</v>
      </c>
    </row>
    <row r="187" spans="1:12" x14ac:dyDescent="0.3">
      <c r="A187">
        <v>183</v>
      </c>
      <c r="B187">
        <v>42.87</v>
      </c>
      <c r="C187">
        <v>42.31</v>
      </c>
      <c r="D187">
        <v>41.96</v>
      </c>
      <c r="E187">
        <v>42.21</v>
      </c>
      <c r="F187">
        <v>42.94</v>
      </c>
      <c r="G187">
        <v>42.22</v>
      </c>
      <c r="H187">
        <v>42.21</v>
      </c>
      <c r="I187">
        <v>42.33</v>
      </c>
      <c r="J187">
        <v>42.47</v>
      </c>
      <c r="K187">
        <v>42.25</v>
      </c>
      <c r="L187">
        <v>42.99</v>
      </c>
    </row>
    <row r="188" spans="1:12" x14ac:dyDescent="0.3">
      <c r="A188">
        <v>184</v>
      </c>
      <c r="B188" s="265">
        <v>1.3789351851851853E-3</v>
      </c>
      <c r="C188">
        <v>41.91</v>
      </c>
      <c r="D188">
        <v>42.21</v>
      </c>
      <c r="E188">
        <v>42.03</v>
      </c>
      <c r="F188">
        <v>42.64</v>
      </c>
      <c r="G188">
        <v>42.58</v>
      </c>
      <c r="H188">
        <v>42.4</v>
      </c>
      <c r="I188">
        <v>42.38</v>
      </c>
      <c r="J188">
        <v>42.46</v>
      </c>
      <c r="K188">
        <v>42.54</v>
      </c>
      <c r="L188">
        <v>43.44</v>
      </c>
    </row>
    <row r="189" spans="1:12" x14ac:dyDescent="0.3">
      <c r="A189">
        <v>185</v>
      </c>
      <c r="B189">
        <v>42.19</v>
      </c>
      <c r="C189">
        <v>42.25</v>
      </c>
      <c r="D189">
        <v>41.92</v>
      </c>
      <c r="E189">
        <v>42.05</v>
      </c>
      <c r="F189">
        <v>42.86</v>
      </c>
      <c r="G189">
        <v>42.26</v>
      </c>
      <c r="H189">
        <v>42.28</v>
      </c>
      <c r="I189">
        <v>42.24</v>
      </c>
      <c r="J189">
        <v>42.23</v>
      </c>
      <c r="K189">
        <v>42.44</v>
      </c>
      <c r="L189">
        <v>42.98</v>
      </c>
    </row>
    <row r="190" spans="1:12" x14ac:dyDescent="0.3">
      <c r="A190">
        <v>186</v>
      </c>
      <c r="B190">
        <v>42.04</v>
      </c>
      <c r="C190">
        <v>42.05</v>
      </c>
      <c r="D190">
        <v>42.2</v>
      </c>
      <c r="E190">
        <v>42.02</v>
      </c>
      <c r="F190">
        <v>43.39</v>
      </c>
      <c r="G190">
        <v>42.23</v>
      </c>
      <c r="H190">
        <v>42.21</v>
      </c>
      <c r="I190">
        <v>42.45</v>
      </c>
      <c r="J190">
        <v>42.27</v>
      </c>
      <c r="K190">
        <v>42.3</v>
      </c>
      <c r="L190">
        <v>43.22</v>
      </c>
    </row>
    <row r="191" spans="1:12" x14ac:dyDescent="0.3">
      <c r="A191">
        <v>187</v>
      </c>
      <c r="B191">
        <v>41.92</v>
      </c>
      <c r="C191">
        <v>42.06</v>
      </c>
      <c r="D191">
        <v>41.96</v>
      </c>
      <c r="E191">
        <v>41.94</v>
      </c>
      <c r="F191">
        <v>42.68</v>
      </c>
      <c r="G191">
        <v>43.88</v>
      </c>
      <c r="H191">
        <v>42.1</v>
      </c>
      <c r="I191">
        <v>42.45</v>
      </c>
      <c r="J191">
        <v>42.37</v>
      </c>
      <c r="K191">
        <v>42.23</v>
      </c>
      <c r="L191">
        <v>43.26</v>
      </c>
    </row>
    <row r="192" spans="1:12" x14ac:dyDescent="0.3">
      <c r="A192">
        <v>188</v>
      </c>
      <c r="B192">
        <v>42.02</v>
      </c>
      <c r="C192">
        <v>42.54</v>
      </c>
      <c r="D192">
        <v>42.31</v>
      </c>
      <c r="E192">
        <v>42</v>
      </c>
      <c r="F192">
        <v>43.01</v>
      </c>
      <c r="G192">
        <v>42.27</v>
      </c>
      <c r="H192">
        <v>42.36</v>
      </c>
      <c r="I192">
        <v>42.38</v>
      </c>
      <c r="J192">
        <v>42.66</v>
      </c>
      <c r="K192">
        <v>42.43</v>
      </c>
      <c r="L192">
        <v>45.03</v>
      </c>
    </row>
    <row r="193" spans="1:12" x14ac:dyDescent="0.3">
      <c r="A193">
        <v>189</v>
      </c>
      <c r="B193">
        <v>42.05</v>
      </c>
      <c r="C193">
        <v>42.26</v>
      </c>
      <c r="D193">
        <v>41.95</v>
      </c>
      <c r="E193">
        <v>42.04</v>
      </c>
      <c r="F193">
        <v>42.9</v>
      </c>
      <c r="G193">
        <v>42.12</v>
      </c>
      <c r="H193">
        <v>42.21</v>
      </c>
      <c r="I193">
        <v>42.51</v>
      </c>
      <c r="J193">
        <v>42.42</v>
      </c>
      <c r="K193">
        <v>42.33</v>
      </c>
      <c r="L193">
        <v>43.16</v>
      </c>
    </row>
    <row r="194" spans="1:12" x14ac:dyDescent="0.3">
      <c r="A194">
        <v>190</v>
      </c>
      <c r="B194">
        <v>42.07</v>
      </c>
      <c r="C194">
        <v>41.98</v>
      </c>
      <c r="D194">
        <v>42.09</v>
      </c>
      <c r="E194">
        <v>42.05</v>
      </c>
      <c r="F194">
        <v>42.51</v>
      </c>
      <c r="G194">
        <v>42.11</v>
      </c>
      <c r="H194">
        <v>42.33</v>
      </c>
      <c r="I194">
        <v>42.24</v>
      </c>
      <c r="J194">
        <v>42.45</v>
      </c>
      <c r="K194">
        <v>42.54</v>
      </c>
      <c r="L194">
        <v>43.15</v>
      </c>
    </row>
    <row r="195" spans="1:12" x14ac:dyDescent="0.3">
      <c r="A195">
        <v>191</v>
      </c>
      <c r="B195">
        <v>41.94</v>
      </c>
      <c r="C195">
        <v>42.18</v>
      </c>
      <c r="D195">
        <v>41.9</v>
      </c>
      <c r="E195">
        <v>41.91</v>
      </c>
      <c r="F195">
        <v>42.64</v>
      </c>
      <c r="G195">
        <v>42.2</v>
      </c>
      <c r="H195">
        <v>42.35</v>
      </c>
      <c r="I195">
        <v>42.58</v>
      </c>
      <c r="J195">
        <v>42.32</v>
      </c>
      <c r="K195">
        <v>42.2</v>
      </c>
      <c r="L195">
        <v>43.42</v>
      </c>
    </row>
    <row r="196" spans="1:12" x14ac:dyDescent="0.3">
      <c r="A196">
        <v>192</v>
      </c>
      <c r="B196">
        <v>42.03</v>
      </c>
      <c r="C196">
        <v>42.03</v>
      </c>
      <c r="D196">
        <v>42.07</v>
      </c>
      <c r="E196">
        <v>42.09</v>
      </c>
      <c r="F196">
        <v>42.93</v>
      </c>
      <c r="G196">
        <v>42.16</v>
      </c>
      <c r="H196">
        <v>42.29</v>
      </c>
      <c r="I196">
        <v>42.22</v>
      </c>
      <c r="J196">
        <v>42.34</v>
      </c>
      <c r="K196">
        <v>42.47</v>
      </c>
      <c r="L196">
        <v>43.23</v>
      </c>
    </row>
    <row r="197" spans="1:12" x14ac:dyDescent="0.3">
      <c r="A197">
        <v>193</v>
      </c>
      <c r="B197">
        <v>41.91</v>
      </c>
      <c r="C197">
        <v>42.09</v>
      </c>
      <c r="D197">
        <v>41.91</v>
      </c>
      <c r="E197">
        <v>41.97</v>
      </c>
      <c r="F197">
        <v>42.92</v>
      </c>
      <c r="G197">
        <v>42.12</v>
      </c>
      <c r="H197">
        <v>42.25</v>
      </c>
      <c r="I197">
        <v>42.34</v>
      </c>
      <c r="J197">
        <v>42.39</v>
      </c>
      <c r="K197">
        <v>42.44</v>
      </c>
      <c r="L197">
        <v>43.33</v>
      </c>
    </row>
    <row r="198" spans="1:12" x14ac:dyDescent="0.3">
      <c r="A198">
        <v>194</v>
      </c>
      <c r="B198">
        <v>42.19</v>
      </c>
      <c r="C198">
        <v>42.16</v>
      </c>
      <c r="D198">
        <v>41.84</v>
      </c>
      <c r="E198">
        <v>42.07</v>
      </c>
      <c r="F198">
        <v>42.71</v>
      </c>
      <c r="G198">
        <v>42.11</v>
      </c>
      <c r="H198">
        <v>42.2</v>
      </c>
      <c r="I198">
        <v>42.54</v>
      </c>
      <c r="J198">
        <v>42.37</v>
      </c>
      <c r="K198">
        <v>42.33</v>
      </c>
      <c r="L198">
        <v>43.58</v>
      </c>
    </row>
    <row r="199" spans="1:12" x14ac:dyDescent="0.3">
      <c r="A199">
        <v>195</v>
      </c>
      <c r="B199">
        <v>41.93</v>
      </c>
      <c r="C199">
        <v>42.11</v>
      </c>
      <c r="D199">
        <v>41.92</v>
      </c>
      <c r="E199">
        <v>41.97</v>
      </c>
      <c r="F199">
        <v>42.67</v>
      </c>
      <c r="G199">
        <v>42.19</v>
      </c>
      <c r="H199">
        <v>42.27</v>
      </c>
      <c r="I199">
        <v>42.42</v>
      </c>
      <c r="J199">
        <v>42.65</v>
      </c>
      <c r="K199">
        <v>42.38</v>
      </c>
      <c r="L199">
        <v>43.37</v>
      </c>
    </row>
    <row r="200" spans="1:12" x14ac:dyDescent="0.3">
      <c r="A200">
        <v>196</v>
      </c>
      <c r="B200">
        <v>42.2</v>
      </c>
      <c r="C200">
        <v>42.04</v>
      </c>
      <c r="D200">
        <v>41.93</v>
      </c>
      <c r="E200">
        <v>41.92</v>
      </c>
      <c r="F200">
        <v>43.33</v>
      </c>
      <c r="G200">
        <v>42.03</v>
      </c>
      <c r="H200">
        <v>42.3</v>
      </c>
      <c r="I200">
        <v>42.45</v>
      </c>
      <c r="J200" s="265">
        <v>1.961111111111111E-3</v>
      </c>
      <c r="K200">
        <v>42.25</v>
      </c>
      <c r="L200">
        <v>43.37</v>
      </c>
    </row>
    <row r="201" spans="1:12" x14ac:dyDescent="0.3">
      <c r="A201">
        <v>197</v>
      </c>
      <c r="B201">
        <v>42.03</v>
      </c>
      <c r="C201">
        <v>42.02</v>
      </c>
      <c r="D201">
        <v>42.13</v>
      </c>
      <c r="E201">
        <v>41.97</v>
      </c>
      <c r="F201">
        <v>42.75</v>
      </c>
      <c r="G201">
        <v>42.09</v>
      </c>
      <c r="H201">
        <v>42.51</v>
      </c>
      <c r="I201">
        <v>42.54</v>
      </c>
      <c r="J201">
        <v>43.2</v>
      </c>
      <c r="K201">
        <v>42.43</v>
      </c>
      <c r="L201">
        <v>43.43</v>
      </c>
    </row>
    <row r="202" spans="1:12" x14ac:dyDescent="0.3">
      <c r="A202">
        <v>198</v>
      </c>
      <c r="B202">
        <v>41.96</v>
      </c>
      <c r="C202">
        <v>42.46</v>
      </c>
      <c r="D202">
        <v>41.92</v>
      </c>
      <c r="E202">
        <v>42.15</v>
      </c>
      <c r="F202">
        <v>42.81</v>
      </c>
      <c r="G202">
        <v>42.18</v>
      </c>
      <c r="H202">
        <v>42.08</v>
      </c>
      <c r="I202">
        <v>42.4</v>
      </c>
      <c r="J202">
        <v>43.57</v>
      </c>
      <c r="K202">
        <v>42.24</v>
      </c>
      <c r="L202">
        <v>43.31</v>
      </c>
    </row>
    <row r="203" spans="1:12" x14ac:dyDescent="0.3">
      <c r="A203">
        <v>199</v>
      </c>
      <c r="B203">
        <v>41.89</v>
      </c>
      <c r="C203">
        <v>42.24</v>
      </c>
      <c r="D203">
        <v>42.07</v>
      </c>
      <c r="E203">
        <v>42.12</v>
      </c>
      <c r="F203">
        <v>43.42</v>
      </c>
      <c r="G203">
        <v>42.25</v>
      </c>
      <c r="H203">
        <v>42.36</v>
      </c>
      <c r="I203">
        <v>42.6</v>
      </c>
      <c r="J203">
        <v>43.46</v>
      </c>
      <c r="K203">
        <v>42.2</v>
      </c>
      <c r="L203">
        <v>43.48</v>
      </c>
    </row>
    <row r="204" spans="1:12" x14ac:dyDescent="0.3">
      <c r="A204">
        <v>200</v>
      </c>
      <c r="B204">
        <v>41.93</v>
      </c>
      <c r="C204">
        <v>42.15</v>
      </c>
      <c r="D204">
        <v>42.08</v>
      </c>
      <c r="E204">
        <v>42.12</v>
      </c>
      <c r="F204">
        <v>43.28</v>
      </c>
      <c r="G204">
        <v>43.73</v>
      </c>
      <c r="H204">
        <v>44.1</v>
      </c>
      <c r="I204">
        <v>42.52</v>
      </c>
      <c r="J204">
        <v>43.39</v>
      </c>
      <c r="K204">
        <v>42.44</v>
      </c>
      <c r="L204">
        <v>46.26</v>
      </c>
    </row>
    <row r="205" spans="1:12" x14ac:dyDescent="0.3">
      <c r="A205">
        <v>201</v>
      </c>
      <c r="B205">
        <v>42</v>
      </c>
      <c r="C205">
        <v>43.33</v>
      </c>
      <c r="D205">
        <v>42.1</v>
      </c>
      <c r="E205">
        <v>42.04</v>
      </c>
      <c r="F205">
        <v>42.83</v>
      </c>
      <c r="G205">
        <v>42.21</v>
      </c>
      <c r="H205">
        <v>42.33</v>
      </c>
      <c r="I205">
        <v>42.41</v>
      </c>
      <c r="J205">
        <v>43.23</v>
      </c>
      <c r="K205">
        <v>42.74</v>
      </c>
      <c r="L205" s="265">
        <v>1.9655092592592593E-3</v>
      </c>
    </row>
    <row r="206" spans="1:12" x14ac:dyDescent="0.3">
      <c r="A206">
        <v>202</v>
      </c>
      <c r="B206">
        <v>42.21</v>
      </c>
      <c r="C206">
        <v>42.42</v>
      </c>
      <c r="D206">
        <v>42.05</v>
      </c>
      <c r="E206">
        <v>42.19</v>
      </c>
      <c r="F206">
        <v>42.8</v>
      </c>
      <c r="G206">
        <v>42.74</v>
      </c>
      <c r="H206">
        <v>42.25</v>
      </c>
      <c r="I206">
        <v>42.66</v>
      </c>
      <c r="J206">
        <v>43.15</v>
      </c>
      <c r="K206">
        <v>43.63</v>
      </c>
      <c r="L206">
        <v>43.72</v>
      </c>
    </row>
    <row r="207" spans="1:12" x14ac:dyDescent="0.3">
      <c r="A207">
        <v>203</v>
      </c>
      <c r="B207">
        <v>42.1</v>
      </c>
      <c r="C207">
        <v>42.18</v>
      </c>
      <c r="D207">
        <v>41.94</v>
      </c>
      <c r="E207">
        <v>42.11</v>
      </c>
      <c r="F207" s="265">
        <v>1.9644675925925927E-3</v>
      </c>
      <c r="G207">
        <v>42.3</v>
      </c>
      <c r="H207">
        <v>42.77</v>
      </c>
      <c r="I207">
        <v>42.38</v>
      </c>
      <c r="J207">
        <v>43.77</v>
      </c>
      <c r="K207" s="265">
        <v>1.9454861111111112E-3</v>
      </c>
      <c r="L207">
        <v>43.56</v>
      </c>
    </row>
    <row r="208" spans="1:12" x14ac:dyDescent="0.3">
      <c r="A208">
        <v>204</v>
      </c>
      <c r="B208">
        <v>41.79</v>
      </c>
      <c r="C208">
        <v>42.17</v>
      </c>
      <c r="D208">
        <v>42.01</v>
      </c>
      <c r="E208" s="265">
        <v>1.9945601851851852E-3</v>
      </c>
      <c r="F208">
        <v>42.62</v>
      </c>
      <c r="G208">
        <v>42.5</v>
      </c>
      <c r="H208">
        <v>42.32</v>
      </c>
      <c r="I208" s="265">
        <v>1.9355324074074075E-3</v>
      </c>
      <c r="J208">
        <v>43.29</v>
      </c>
      <c r="K208">
        <v>43.49</v>
      </c>
      <c r="L208">
        <v>43.8</v>
      </c>
    </row>
    <row r="209" spans="1:12" x14ac:dyDescent="0.3">
      <c r="A209">
        <v>205</v>
      </c>
      <c r="B209">
        <v>42.26</v>
      </c>
      <c r="C209">
        <v>42.07</v>
      </c>
      <c r="D209">
        <v>41.98</v>
      </c>
      <c r="E209">
        <v>42.43</v>
      </c>
      <c r="F209">
        <v>42.5</v>
      </c>
      <c r="G209">
        <v>42.25</v>
      </c>
      <c r="H209" s="265">
        <v>1.9484953703703704E-3</v>
      </c>
      <c r="I209">
        <v>42.39</v>
      </c>
      <c r="J209">
        <v>43.39</v>
      </c>
      <c r="K209">
        <v>43.36</v>
      </c>
      <c r="L209">
        <v>43.92</v>
      </c>
    </row>
    <row r="210" spans="1:12" x14ac:dyDescent="0.3">
      <c r="A210">
        <v>206</v>
      </c>
      <c r="B210">
        <v>42.05</v>
      </c>
      <c r="C210">
        <v>42.24</v>
      </c>
      <c r="D210">
        <v>42.21</v>
      </c>
      <c r="E210">
        <v>42.36</v>
      </c>
      <c r="F210">
        <v>42.39</v>
      </c>
      <c r="G210">
        <v>42.49</v>
      </c>
      <c r="H210">
        <v>42.64</v>
      </c>
      <c r="I210">
        <v>42.36</v>
      </c>
      <c r="J210">
        <v>43.26</v>
      </c>
      <c r="K210">
        <v>43.86</v>
      </c>
      <c r="L210">
        <v>46.47</v>
      </c>
    </row>
    <row r="211" spans="1:12" x14ac:dyDescent="0.3">
      <c r="A211">
        <v>207</v>
      </c>
      <c r="B211">
        <v>41.68</v>
      </c>
      <c r="C211">
        <v>41.99</v>
      </c>
      <c r="D211">
        <v>41.85</v>
      </c>
      <c r="E211">
        <v>42.45</v>
      </c>
      <c r="F211">
        <v>42.53</v>
      </c>
      <c r="G211">
        <v>42.22</v>
      </c>
      <c r="H211">
        <v>43.18</v>
      </c>
      <c r="I211">
        <v>43.13</v>
      </c>
      <c r="J211">
        <v>43.39</v>
      </c>
      <c r="K211">
        <v>43.11</v>
      </c>
      <c r="L211">
        <v>44.91</v>
      </c>
    </row>
    <row r="212" spans="1:12" x14ac:dyDescent="0.3">
      <c r="A212">
        <v>208</v>
      </c>
      <c r="B212">
        <v>42</v>
      </c>
      <c r="C212">
        <v>41.92</v>
      </c>
      <c r="D212">
        <v>41.97</v>
      </c>
      <c r="E212">
        <v>42.54</v>
      </c>
      <c r="F212">
        <v>42.43</v>
      </c>
      <c r="G212">
        <v>42.49</v>
      </c>
      <c r="H212">
        <v>42.62</v>
      </c>
      <c r="I212">
        <v>42.41</v>
      </c>
      <c r="J212">
        <v>44.32</v>
      </c>
      <c r="K212">
        <v>43.75</v>
      </c>
      <c r="L212">
        <v>44.42</v>
      </c>
    </row>
    <row r="213" spans="1:12" x14ac:dyDescent="0.3">
      <c r="A213">
        <v>209</v>
      </c>
      <c r="B213">
        <v>41.81</v>
      </c>
      <c r="C213">
        <v>41.97</v>
      </c>
      <c r="D213">
        <v>42.23</v>
      </c>
      <c r="E213">
        <v>42.32</v>
      </c>
      <c r="F213">
        <v>42.61</v>
      </c>
      <c r="G213" s="265">
        <v>1.939814814814815E-3</v>
      </c>
      <c r="H213">
        <v>42.57</v>
      </c>
      <c r="I213">
        <v>42.37</v>
      </c>
      <c r="J213">
        <v>45.18</v>
      </c>
      <c r="K213">
        <v>44.36</v>
      </c>
      <c r="L213">
        <v>43.4</v>
      </c>
    </row>
    <row r="214" spans="1:12" x14ac:dyDescent="0.3">
      <c r="A214">
        <v>210</v>
      </c>
      <c r="B214">
        <v>41.85</v>
      </c>
      <c r="C214">
        <v>41.99</v>
      </c>
      <c r="D214" s="265">
        <v>1.9375E-3</v>
      </c>
      <c r="E214">
        <v>42.54</v>
      </c>
      <c r="F214">
        <v>42.54</v>
      </c>
      <c r="G214">
        <v>42.43</v>
      </c>
      <c r="H214">
        <v>42.5</v>
      </c>
      <c r="I214">
        <v>42.56</v>
      </c>
      <c r="J214">
        <v>43.23</v>
      </c>
      <c r="K214">
        <v>43.9</v>
      </c>
      <c r="L214">
        <v>44.57</v>
      </c>
    </row>
    <row r="215" spans="1:12" x14ac:dyDescent="0.3">
      <c r="A215">
        <v>211</v>
      </c>
      <c r="B215">
        <v>42.01</v>
      </c>
      <c r="C215">
        <v>41.98</v>
      </c>
      <c r="D215">
        <v>42.25</v>
      </c>
      <c r="E215">
        <v>42.45</v>
      </c>
      <c r="F215">
        <v>42.75</v>
      </c>
      <c r="G215">
        <v>42.52</v>
      </c>
      <c r="H215">
        <v>42.69</v>
      </c>
      <c r="I215">
        <v>42.45</v>
      </c>
      <c r="J215">
        <v>43.1</v>
      </c>
      <c r="K215">
        <v>43.2</v>
      </c>
      <c r="L215">
        <v>44.76</v>
      </c>
    </row>
    <row r="216" spans="1:12" x14ac:dyDescent="0.3">
      <c r="A216">
        <v>212</v>
      </c>
      <c r="B216">
        <v>41.77</v>
      </c>
      <c r="C216">
        <v>42.35</v>
      </c>
      <c r="D216">
        <v>42.39</v>
      </c>
      <c r="E216">
        <v>42.54</v>
      </c>
      <c r="F216">
        <v>42.88</v>
      </c>
      <c r="G216">
        <v>42.5</v>
      </c>
      <c r="H216">
        <v>42.63</v>
      </c>
      <c r="I216">
        <v>42.52</v>
      </c>
      <c r="J216">
        <v>43.24</v>
      </c>
      <c r="K216">
        <v>43.31</v>
      </c>
      <c r="L216">
        <v>43.49</v>
      </c>
    </row>
    <row r="217" spans="1:12" x14ac:dyDescent="0.3">
      <c r="A217">
        <v>213</v>
      </c>
      <c r="B217">
        <v>41.71</v>
      </c>
      <c r="C217">
        <v>42.09</v>
      </c>
      <c r="D217">
        <v>42.46</v>
      </c>
      <c r="E217">
        <v>42.38</v>
      </c>
      <c r="F217">
        <v>42.63</v>
      </c>
      <c r="G217">
        <v>42.42</v>
      </c>
      <c r="H217">
        <v>42.41</v>
      </c>
      <c r="I217">
        <v>42.64</v>
      </c>
      <c r="J217">
        <v>43.63</v>
      </c>
      <c r="K217">
        <v>43.46</v>
      </c>
      <c r="L217">
        <v>43.88</v>
      </c>
    </row>
    <row r="218" spans="1:12" x14ac:dyDescent="0.3">
      <c r="A218">
        <v>214</v>
      </c>
      <c r="B218">
        <v>41.99</v>
      </c>
      <c r="C218">
        <v>42.55</v>
      </c>
      <c r="D218">
        <v>42.66</v>
      </c>
      <c r="E218">
        <v>42.73</v>
      </c>
      <c r="F218">
        <v>42.38</v>
      </c>
      <c r="G218">
        <v>42.38</v>
      </c>
      <c r="H218">
        <v>42.25</v>
      </c>
      <c r="I218">
        <v>42.4</v>
      </c>
      <c r="J218">
        <v>43.23</v>
      </c>
      <c r="K218">
        <v>43.18</v>
      </c>
      <c r="L218">
        <v>44.2</v>
      </c>
    </row>
    <row r="219" spans="1:12" x14ac:dyDescent="0.3">
      <c r="A219">
        <v>215</v>
      </c>
      <c r="B219">
        <v>41.99</v>
      </c>
      <c r="C219" s="265">
        <v>1.935185185185185E-3</v>
      </c>
      <c r="D219">
        <v>42.38</v>
      </c>
      <c r="E219">
        <v>42.43</v>
      </c>
      <c r="F219">
        <v>42.53</v>
      </c>
      <c r="G219">
        <v>42.21</v>
      </c>
      <c r="H219">
        <v>42.13</v>
      </c>
      <c r="I219">
        <v>42.31</v>
      </c>
      <c r="J219">
        <v>43.36</v>
      </c>
      <c r="K219">
        <v>43.3</v>
      </c>
      <c r="L219">
        <v>43.78</v>
      </c>
    </row>
    <row r="220" spans="1:12" x14ac:dyDescent="0.3">
      <c r="A220">
        <v>216</v>
      </c>
      <c r="B220">
        <v>41.9</v>
      </c>
      <c r="C220">
        <v>42.15</v>
      </c>
      <c r="D220">
        <v>42.26</v>
      </c>
      <c r="E220">
        <v>42.35</v>
      </c>
      <c r="F220">
        <v>42.69</v>
      </c>
      <c r="G220">
        <v>42.46</v>
      </c>
      <c r="H220">
        <v>42.44</v>
      </c>
      <c r="I220">
        <v>42.29</v>
      </c>
      <c r="J220">
        <v>44.58</v>
      </c>
      <c r="K220">
        <v>43.45</v>
      </c>
      <c r="L220">
        <v>43.75</v>
      </c>
    </row>
    <row r="221" spans="1:12" x14ac:dyDescent="0.3">
      <c r="A221">
        <v>217</v>
      </c>
      <c r="B221">
        <v>42.02</v>
      </c>
      <c r="C221">
        <v>42.14</v>
      </c>
      <c r="D221">
        <v>42.12</v>
      </c>
      <c r="E221">
        <v>42.56</v>
      </c>
      <c r="F221">
        <v>42.6</v>
      </c>
      <c r="G221">
        <v>42.3</v>
      </c>
      <c r="H221">
        <v>42.43</v>
      </c>
      <c r="I221">
        <v>42.58</v>
      </c>
      <c r="J221">
        <v>43.42</v>
      </c>
      <c r="K221">
        <v>43.28</v>
      </c>
      <c r="L221">
        <v>43.54</v>
      </c>
    </row>
    <row r="222" spans="1:12" x14ac:dyDescent="0.3">
      <c r="A222">
        <v>218</v>
      </c>
      <c r="B222">
        <v>41.82</v>
      </c>
      <c r="C222">
        <v>41.99</v>
      </c>
      <c r="D222">
        <v>42.27</v>
      </c>
      <c r="E222">
        <v>42.38</v>
      </c>
      <c r="F222">
        <v>43.59</v>
      </c>
      <c r="G222">
        <v>42.33</v>
      </c>
      <c r="H222">
        <v>42.34</v>
      </c>
      <c r="I222">
        <v>42.18</v>
      </c>
      <c r="J222">
        <v>46.87</v>
      </c>
      <c r="K222">
        <v>43.14</v>
      </c>
      <c r="L222">
        <v>43.87</v>
      </c>
    </row>
    <row r="223" spans="1:12" x14ac:dyDescent="0.3">
      <c r="A223">
        <v>219</v>
      </c>
      <c r="B223">
        <v>42.26</v>
      </c>
      <c r="C223">
        <v>42.17</v>
      </c>
      <c r="D223">
        <v>42.07</v>
      </c>
      <c r="E223">
        <v>42.26</v>
      </c>
      <c r="F223">
        <v>42.48</v>
      </c>
      <c r="G223">
        <v>42.34</v>
      </c>
      <c r="H223">
        <v>42.5</v>
      </c>
      <c r="I223">
        <v>42.39</v>
      </c>
      <c r="J223">
        <v>43.07</v>
      </c>
      <c r="K223">
        <v>43.5</v>
      </c>
      <c r="L223">
        <v>44.72</v>
      </c>
    </row>
    <row r="224" spans="1:12" x14ac:dyDescent="0.3">
      <c r="A224">
        <v>220</v>
      </c>
      <c r="B224">
        <v>42.14</v>
      </c>
      <c r="C224">
        <v>42.22</v>
      </c>
      <c r="D224">
        <v>42.2</v>
      </c>
      <c r="E224">
        <v>42.45</v>
      </c>
      <c r="F224">
        <v>42.46</v>
      </c>
      <c r="G224">
        <v>42.16</v>
      </c>
      <c r="H224">
        <v>42.41</v>
      </c>
      <c r="I224">
        <v>42.41</v>
      </c>
      <c r="J224">
        <v>44.31</v>
      </c>
      <c r="K224">
        <v>43.16</v>
      </c>
      <c r="L224">
        <v>44.72</v>
      </c>
    </row>
    <row r="225" spans="1:12" x14ac:dyDescent="0.3">
      <c r="A225">
        <v>221</v>
      </c>
      <c r="B225">
        <v>42.4</v>
      </c>
      <c r="C225">
        <v>41.97</v>
      </c>
      <c r="D225">
        <v>42.06</v>
      </c>
      <c r="E225">
        <v>42.35</v>
      </c>
      <c r="F225">
        <v>42.58</v>
      </c>
      <c r="G225">
        <v>42.24</v>
      </c>
      <c r="H225">
        <v>42.3</v>
      </c>
      <c r="I225">
        <v>42.33</v>
      </c>
      <c r="J225">
        <v>43.43</v>
      </c>
      <c r="K225">
        <v>43.39</v>
      </c>
      <c r="L225">
        <v>43.48</v>
      </c>
    </row>
    <row r="226" spans="1:12" x14ac:dyDescent="0.3">
      <c r="A226">
        <v>222</v>
      </c>
      <c r="B226">
        <v>41.86</v>
      </c>
      <c r="C226">
        <v>42.06</v>
      </c>
      <c r="D226">
        <v>42.15</v>
      </c>
      <c r="E226">
        <v>42.51</v>
      </c>
      <c r="F226">
        <v>43.37</v>
      </c>
      <c r="G226">
        <v>42.23</v>
      </c>
      <c r="H226">
        <v>42.33</v>
      </c>
      <c r="I226">
        <v>42.39</v>
      </c>
      <c r="J226">
        <v>44.29</v>
      </c>
      <c r="K226">
        <v>43.25</v>
      </c>
      <c r="L226">
        <v>43.73</v>
      </c>
    </row>
    <row r="227" spans="1:12" x14ac:dyDescent="0.3">
      <c r="A227">
        <v>223</v>
      </c>
      <c r="B227">
        <v>42.08</v>
      </c>
      <c r="C227">
        <v>42.41</v>
      </c>
      <c r="D227">
        <v>42.14</v>
      </c>
      <c r="E227">
        <v>42.41</v>
      </c>
      <c r="F227">
        <v>42.63</v>
      </c>
      <c r="G227">
        <v>42.24</v>
      </c>
      <c r="H227">
        <v>42.55</v>
      </c>
      <c r="I227">
        <v>42.2</v>
      </c>
      <c r="J227">
        <v>43.79</v>
      </c>
      <c r="K227">
        <v>43.95</v>
      </c>
      <c r="L227">
        <v>44.57</v>
      </c>
    </row>
    <row r="228" spans="1:12" x14ac:dyDescent="0.3">
      <c r="A228">
        <v>224</v>
      </c>
      <c r="B228">
        <v>41.87</v>
      </c>
      <c r="C228">
        <v>41.95</v>
      </c>
      <c r="D228">
        <v>42.32</v>
      </c>
      <c r="E228">
        <v>42.41</v>
      </c>
      <c r="F228">
        <v>42.78</v>
      </c>
      <c r="G228">
        <v>41.95</v>
      </c>
      <c r="H228">
        <v>42.36</v>
      </c>
      <c r="I228">
        <v>42.55</v>
      </c>
      <c r="J228">
        <v>43</v>
      </c>
      <c r="K228">
        <v>43.25</v>
      </c>
      <c r="L228">
        <v>43.59</v>
      </c>
    </row>
    <row r="229" spans="1:12" x14ac:dyDescent="0.3">
      <c r="A229">
        <v>225</v>
      </c>
      <c r="B229">
        <v>41.95</v>
      </c>
      <c r="C229">
        <v>42.07</v>
      </c>
      <c r="D229">
        <v>42.15</v>
      </c>
      <c r="E229">
        <v>42.66</v>
      </c>
      <c r="F229">
        <v>42.63</v>
      </c>
      <c r="G229">
        <v>42.29</v>
      </c>
      <c r="H229">
        <v>42.3</v>
      </c>
      <c r="I229">
        <v>42.3</v>
      </c>
      <c r="J229">
        <v>43.8</v>
      </c>
      <c r="K229">
        <v>43.34</v>
      </c>
      <c r="L229">
        <v>44.28</v>
      </c>
    </row>
    <row r="230" spans="1:12" x14ac:dyDescent="0.3">
      <c r="A230">
        <v>226</v>
      </c>
      <c r="B230">
        <v>42.15</v>
      </c>
      <c r="C230">
        <v>41.96</v>
      </c>
      <c r="D230">
        <v>42.12</v>
      </c>
      <c r="E230">
        <v>42.39</v>
      </c>
      <c r="F230">
        <v>42.73</v>
      </c>
      <c r="G230">
        <v>42.3</v>
      </c>
      <c r="H230">
        <v>42.92</v>
      </c>
      <c r="I230">
        <v>42.5</v>
      </c>
      <c r="J230">
        <v>43.79</v>
      </c>
      <c r="K230">
        <v>43.22</v>
      </c>
      <c r="L230">
        <v>43.47</v>
      </c>
    </row>
    <row r="231" spans="1:12" x14ac:dyDescent="0.3">
      <c r="A231">
        <v>227</v>
      </c>
      <c r="B231">
        <v>41.82</v>
      </c>
      <c r="C231">
        <v>42</v>
      </c>
      <c r="D231">
        <v>42.02</v>
      </c>
      <c r="E231">
        <v>42.97</v>
      </c>
      <c r="F231">
        <v>42.67</v>
      </c>
      <c r="G231">
        <v>42.28</v>
      </c>
      <c r="H231">
        <v>42.44</v>
      </c>
      <c r="I231">
        <v>42.51</v>
      </c>
      <c r="J231">
        <v>43.73</v>
      </c>
      <c r="K231">
        <v>43.15</v>
      </c>
      <c r="L231">
        <v>44.16</v>
      </c>
    </row>
    <row r="232" spans="1:12" x14ac:dyDescent="0.3">
      <c r="A232">
        <v>228</v>
      </c>
      <c r="B232">
        <v>42.2</v>
      </c>
      <c r="C232">
        <v>42.21</v>
      </c>
      <c r="D232">
        <v>42.08</v>
      </c>
      <c r="E232">
        <v>42.31</v>
      </c>
      <c r="F232">
        <v>42.72</v>
      </c>
      <c r="G232">
        <v>42.24</v>
      </c>
      <c r="H232">
        <v>42.44</v>
      </c>
      <c r="I232">
        <v>42.57</v>
      </c>
      <c r="J232">
        <v>43.67</v>
      </c>
      <c r="K232">
        <v>43.53</v>
      </c>
      <c r="L232">
        <v>44.92</v>
      </c>
    </row>
    <row r="233" spans="1:12" x14ac:dyDescent="0.3">
      <c r="A233">
        <v>229</v>
      </c>
      <c r="B233">
        <v>42.03</v>
      </c>
      <c r="C233">
        <v>42.06</v>
      </c>
      <c r="D233">
        <v>42.09</v>
      </c>
      <c r="E233">
        <v>42.37</v>
      </c>
      <c r="F233">
        <v>43.53</v>
      </c>
      <c r="G233">
        <v>42.46</v>
      </c>
      <c r="H233">
        <v>42.34</v>
      </c>
      <c r="I233">
        <v>42.33</v>
      </c>
      <c r="J233">
        <v>43.36</v>
      </c>
      <c r="K233">
        <v>43.2</v>
      </c>
      <c r="L233">
        <v>43.63</v>
      </c>
    </row>
    <row r="234" spans="1:12" x14ac:dyDescent="0.3">
      <c r="A234">
        <v>230</v>
      </c>
      <c r="B234">
        <v>41.96</v>
      </c>
      <c r="C234">
        <v>42.02</v>
      </c>
      <c r="D234">
        <v>42.15</v>
      </c>
      <c r="E234">
        <v>42.28</v>
      </c>
      <c r="F234">
        <v>42.64</v>
      </c>
      <c r="G234">
        <v>42.34</v>
      </c>
      <c r="H234">
        <v>42.4</v>
      </c>
      <c r="I234">
        <v>42.37</v>
      </c>
      <c r="J234">
        <v>44.54</v>
      </c>
      <c r="K234">
        <v>43.39</v>
      </c>
      <c r="L234">
        <v>44.2</v>
      </c>
    </row>
    <row r="235" spans="1:12" x14ac:dyDescent="0.3">
      <c r="A235">
        <v>231</v>
      </c>
      <c r="B235">
        <v>41.75</v>
      </c>
      <c r="C235">
        <v>42.05</v>
      </c>
      <c r="D235">
        <v>42.25</v>
      </c>
      <c r="E235">
        <v>42.32</v>
      </c>
      <c r="F235">
        <v>43.01</v>
      </c>
      <c r="G235">
        <v>42.18</v>
      </c>
      <c r="H235">
        <v>42.2</v>
      </c>
      <c r="I235">
        <v>42.45</v>
      </c>
      <c r="J235">
        <v>43.41</v>
      </c>
      <c r="K235">
        <v>43.06</v>
      </c>
      <c r="L235">
        <v>43.89</v>
      </c>
    </row>
    <row r="236" spans="1:12" x14ac:dyDescent="0.3">
      <c r="A236">
        <v>232</v>
      </c>
      <c r="B236">
        <v>41.96</v>
      </c>
      <c r="C236">
        <v>42.05</v>
      </c>
      <c r="D236">
        <v>42.06</v>
      </c>
      <c r="E236">
        <v>42.43</v>
      </c>
      <c r="F236">
        <v>42.69</v>
      </c>
      <c r="G236">
        <v>42.24</v>
      </c>
      <c r="H236">
        <v>42.33</v>
      </c>
      <c r="I236">
        <v>42.55</v>
      </c>
      <c r="J236">
        <v>43.53</v>
      </c>
      <c r="K236">
        <v>43.07</v>
      </c>
      <c r="L236">
        <v>43.83</v>
      </c>
    </row>
    <row r="237" spans="1:12" x14ac:dyDescent="0.3">
      <c r="A237">
        <v>233</v>
      </c>
      <c r="B237">
        <v>41.87</v>
      </c>
      <c r="C237">
        <v>41.99</v>
      </c>
      <c r="D237">
        <v>41.98</v>
      </c>
      <c r="E237">
        <v>42.31</v>
      </c>
      <c r="F237">
        <v>42.66</v>
      </c>
      <c r="G237">
        <v>42.28</v>
      </c>
      <c r="H237">
        <v>42.38</v>
      </c>
      <c r="I237">
        <v>42.59</v>
      </c>
      <c r="J237">
        <v>43.35</v>
      </c>
      <c r="K237">
        <v>43.86</v>
      </c>
      <c r="L237">
        <v>44.59</v>
      </c>
    </row>
    <row r="238" spans="1:12" x14ac:dyDescent="0.3">
      <c r="A238">
        <v>234</v>
      </c>
      <c r="B238">
        <v>41.85</v>
      </c>
      <c r="C238">
        <v>42</v>
      </c>
      <c r="D238">
        <v>42</v>
      </c>
      <c r="E238">
        <v>42.56</v>
      </c>
      <c r="F238">
        <v>42.51</v>
      </c>
      <c r="G238">
        <v>42.24</v>
      </c>
      <c r="H238">
        <v>42.24</v>
      </c>
      <c r="I238">
        <v>42.15</v>
      </c>
      <c r="J238">
        <v>43.08</v>
      </c>
      <c r="K238">
        <v>42.9</v>
      </c>
      <c r="L238">
        <v>44.65</v>
      </c>
    </row>
    <row r="239" spans="1:12" x14ac:dyDescent="0.3">
      <c r="A239">
        <v>235</v>
      </c>
      <c r="B239">
        <v>42.54</v>
      </c>
      <c r="C239">
        <v>42.11</v>
      </c>
      <c r="D239">
        <v>42.03</v>
      </c>
      <c r="E239">
        <v>43.08</v>
      </c>
      <c r="F239">
        <v>42.6</v>
      </c>
      <c r="G239">
        <v>42.02</v>
      </c>
      <c r="H239">
        <v>42.48</v>
      </c>
      <c r="I239">
        <v>42.49</v>
      </c>
      <c r="J239">
        <v>43.21</v>
      </c>
      <c r="K239">
        <v>43.04</v>
      </c>
    </row>
    <row r="240" spans="1:12" x14ac:dyDescent="0.3">
      <c r="A240">
        <v>236</v>
      </c>
      <c r="B240">
        <v>41.95</v>
      </c>
      <c r="C240">
        <v>42.16</v>
      </c>
      <c r="D240">
        <v>42.34</v>
      </c>
      <c r="E240">
        <v>42.17</v>
      </c>
      <c r="F240">
        <v>42.67</v>
      </c>
      <c r="G240">
        <v>42.08</v>
      </c>
      <c r="H240">
        <v>42.23</v>
      </c>
      <c r="I240">
        <v>42.34</v>
      </c>
      <c r="J240">
        <v>43.29</v>
      </c>
      <c r="K240">
        <v>42.87</v>
      </c>
    </row>
    <row r="241" spans="1:11" x14ac:dyDescent="0.3">
      <c r="A241">
        <v>237</v>
      </c>
      <c r="B241">
        <v>42</v>
      </c>
      <c r="C241">
        <v>41.85</v>
      </c>
      <c r="D241">
        <v>42.08</v>
      </c>
      <c r="E241">
        <v>42.2</v>
      </c>
      <c r="F241">
        <v>42.42</v>
      </c>
      <c r="G241">
        <v>42.19</v>
      </c>
      <c r="H241">
        <v>42.21</v>
      </c>
      <c r="I241">
        <v>42.44</v>
      </c>
      <c r="J241">
        <v>43</v>
      </c>
      <c r="K241">
        <v>42.91</v>
      </c>
    </row>
    <row r="242" spans="1:11" x14ac:dyDescent="0.3">
      <c r="A242">
        <v>238</v>
      </c>
      <c r="B242">
        <v>41.86</v>
      </c>
      <c r="C242">
        <v>41.9</v>
      </c>
      <c r="D242">
        <v>42.11</v>
      </c>
      <c r="E242">
        <v>42.26</v>
      </c>
      <c r="F242">
        <v>44.78</v>
      </c>
      <c r="G242">
        <v>42.25</v>
      </c>
      <c r="H242">
        <v>42.21</v>
      </c>
      <c r="I242">
        <v>42.42</v>
      </c>
      <c r="J242">
        <v>43.48</v>
      </c>
      <c r="K242">
        <v>43.8</v>
      </c>
    </row>
    <row r="243" spans="1:11" x14ac:dyDescent="0.3">
      <c r="A243">
        <v>239</v>
      </c>
      <c r="B243">
        <v>41.93</v>
      </c>
      <c r="C243">
        <v>42.04</v>
      </c>
      <c r="D243">
        <v>42.05</v>
      </c>
      <c r="E243">
        <v>42.45</v>
      </c>
      <c r="F243">
        <v>43.25</v>
      </c>
      <c r="G243">
        <v>42.08</v>
      </c>
      <c r="H243">
        <v>42.61</v>
      </c>
      <c r="I243">
        <v>42.29</v>
      </c>
      <c r="J243">
        <v>43.27</v>
      </c>
      <c r="K243">
        <v>42.8</v>
      </c>
    </row>
    <row r="244" spans="1:11" x14ac:dyDescent="0.3">
      <c r="A244">
        <v>240</v>
      </c>
      <c r="B244">
        <v>42</v>
      </c>
      <c r="C244">
        <v>41.78</v>
      </c>
      <c r="D244">
        <v>42.03</v>
      </c>
      <c r="E244">
        <v>42.44</v>
      </c>
      <c r="F244">
        <v>42.59</v>
      </c>
      <c r="G244">
        <v>42.12</v>
      </c>
      <c r="H244">
        <v>42.73</v>
      </c>
      <c r="I244">
        <v>42.25</v>
      </c>
      <c r="K244">
        <v>43.28</v>
      </c>
    </row>
    <row r="245" spans="1:11" x14ac:dyDescent="0.3">
      <c r="A245">
        <v>241</v>
      </c>
      <c r="B245">
        <v>41.98</v>
      </c>
      <c r="C245">
        <v>41.94</v>
      </c>
      <c r="D245">
        <v>42.11</v>
      </c>
      <c r="E245">
        <v>42.43</v>
      </c>
      <c r="F245">
        <v>42.52</v>
      </c>
      <c r="G245">
        <v>42.18</v>
      </c>
      <c r="H245">
        <v>42.55</v>
      </c>
      <c r="I245">
        <v>42.35</v>
      </c>
    </row>
    <row r="246" spans="1:11" x14ac:dyDescent="0.3">
      <c r="A246">
        <v>242</v>
      </c>
      <c r="B246">
        <v>41.89</v>
      </c>
      <c r="C246">
        <v>42.01</v>
      </c>
      <c r="D246">
        <v>42.19</v>
      </c>
      <c r="E246">
        <v>42.33</v>
      </c>
      <c r="F246">
        <v>42.84</v>
      </c>
      <c r="G246">
        <v>42.2</v>
      </c>
      <c r="H246">
        <v>42.24</v>
      </c>
      <c r="I246">
        <v>42.2</v>
      </c>
    </row>
    <row r="247" spans="1:11" x14ac:dyDescent="0.3">
      <c r="A247">
        <v>243</v>
      </c>
      <c r="B247">
        <v>41.94</v>
      </c>
      <c r="C247">
        <v>41.96</v>
      </c>
      <c r="D247">
        <v>42.21</v>
      </c>
      <c r="E247">
        <v>42.56</v>
      </c>
      <c r="G247">
        <v>42.34</v>
      </c>
      <c r="H247">
        <v>42.4</v>
      </c>
      <c r="I247">
        <v>42.29</v>
      </c>
    </row>
    <row r="248" spans="1:11" x14ac:dyDescent="0.3">
      <c r="A248">
        <v>244</v>
      </c>
      <c r="B248">
        <v>41.9</v>
      </c>
      <c r="C248">
        <v>41.92</v>
      </c>
      <c r="D248">
        <v>42.13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Общие результаты</vt:lpstr>
      <vt:lpstr>Регистрация (2)</vt:lpstr>
      <vt:lpstr>Kozaks</vt:lpstr>
      <vt:lpstr>K44</vt:lpstr>
      <vt:lpstr>NSJ</vt:lpstr>
      <vt:lpstr>Hurricane RT</vt:lpstr>
      <vt:lpstr>Kozak i razboiniki</vt:lpstr>
      <vt:lpstr>Fortuna Racing</vt:lpstr>
      <vt:lpstr>Kozaks 22</vt:lpstr>
      <vt:lpstr>50 Grams</vt:lpstr>
      <vt:lpstr>Jaguar</vt:lpstr>
      <vt:lpstr>Buro 11</vt:lpstr>
      <vt:lpstr>No give up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2019-04-20T07:17:50Z</cp:lastPrinted>
  <dcterms:created xsi:type="dcterms:W3CDTF">2006-09-16T00:00:00Z</dcterms:created>
  <dcterms:modified xsi:type="dcterms:W3CDTF">2019-07-28T20:30:26Z</dcterms:modified>
</cp:coreProperties>
</file>