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14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autoCompressPictures="0" defaultThemeVersion="124226"/>
  <bookViews>
    <workbookView xWindow="480" yWindow="480" windowWidth="20730" windowHeight="11760" tabRatio="918" activeTab="6"/>
  </bookViews>
  <sheets>
    <sheet name="Общие результаты" sheetId="4" r:id="rId1"/>
    <sheet name="Регистрация" sheetId="5" r:id="rId2"/>
    <sheet name="К44" sheetId="88" r:id="rId3"/>
    <sheet name="KartFreedom" sheetId="91" r:id="rId4"/>
    <sheet name="Vpered ta vgoru" sheetId="103" r:id="rId5"/>
    <sheet name="Hurricane RT" sheetId="100" r:id="rId6"/>
    <sheet name="Battle Master" sheetId="102" r:id="rId7"/>
    <sheet name="EK motorsport" sheetId="101" r:id="rId8"/>
    <sheet name="ASS RT" sheetId="99" r:id="rId9"/>
    <sheet name="Fortuna RT" sheetId="98" r:id="rId10"/>
    <sheet name="Kozaks" sheetId="96" r:id="rId11"/>
    <sheet name="Flash" sheetId="93" r:id="rId12"/>
    <sheet name="F1UA" sheetId="95" r:id="rId13"/>
    <sheet name="Na spidah" sheetId="97" r:id="rId14"/>
    <sheet name="Fossa" sheetId="94" r:id="rId15"/>
    <sheet name="Arta Rcing" sheetId="92" r:id="rId16"/>
    <sheet name="KartFreedom JT" sheetId="90" r:id="rId17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90"/>
  <c r="I15"/>
  <c r="I14"/>
  <c r="G15"/>
  <c r="G14"/>
  <c r="F15"/>
  <c r="F14"/>
  <c r="L13" i="92"/>
  <c r="L10"/>
  <c r="L9"/>
  <c r="L11" s="1"/>
  <c r="L12" s="1"/>
  <c r="L8"/>
  <c r="I15"/>
  <c r="I14"/>
  <c r="G15"/>
  <c r="G14"/>
  <c r="F15"/>
  <c r="F14"/>
  <c r="H19" i="4"/>
  <c r="H18"/>
  <c r="L13" i="93"/>
  <c r="L12"/>
  <c r="L11"/>
  <c r="L10"/>
  <c r="L9"/>
  <c r="I15"/>
  <c r="I14"/>
  <c r="G15"/>
  <c r="G14"/>
  <c r="F15"/>
  <c r="F14"/>
  <c r="L12" i="98"/>
  <c r="L11"/>
  <c r="L10"/>
  <c r="L9"/>
  <c r="I15"/>
  <c r="I14"/>
  <c r="G15"/>
  <c r="G14"/>
  <c r="F15"/>
  <c r="F14"/>
  <c r="L9" i="102"/>
  <c r="L11" s="1"/>
  <c r="L12" s="1"/>
  <c r="L8"/>
  <c r="L10" s="1"/>
  <c r="L13" s="1"/>
  <c r="I15"/>
  <c r="I14"/>
  <c r="G15"/>
  <c r="G14"/>
  <c r="F15"/>
  <c r="F14"/>
  <c r="L13" i="100"/>
  <c r="L12"/>
  <c r="L11"/>
  <c r="L10"/>
  <c r="I15"/>
  <c r="I14"/>
  <c r="G15"/>
  <c r="G14"/>
  <c r="F15"/>
  <c r="F14"/>
  <c r="L11" i="103"/>
  <c r="I15"/>
  <c r="I14"/>
  <c r="G15"/>
  <c r="G14"/>
  <c r="F15"/>
  <c r="F14"/>
  <c r="L13" i="91"/>
  <c r="L12"/>
  <c r="L11"/>
  <c r="I15"/>
  <c r="I14"/>
  <c r="G15"/>
  <c r="G14"/>
  <c r="F15"/>
  <c r="F14"/>
  <c r="L13" i="88"/>
  <c r="L12"/>
  <c r="I15"/>
  <c r="I14"/>
  <c r="G15"/>
  <c r="G14"/>
  <c r="F15"/>
  <c r="F14"/>
  <c r="H20" i="4"/>
  <c r="D10" i="102"/>
  <c r="E10"/>
  <c r="F10"/>
  <c r="G16"/>
  <c r="G16" i="90"/>
  <c r="G16" i="92"/>
  <c r="G16" i="94"/>
  <c r="G16" i="97"/>
  <c r="G16" i="95"/>
  <c r="G16" i="93"/>
  <c r="G16" i="96"/>
  <c r="G16" i="98"/>
  <c r="G16" i="99"/>
  <c r="G16" i="101"/>
  <c r="G16" i="100"/>
  <c r="G16" i="103"/>
  <c r="G16" i="91"/>
  <c r="G16" i="88"/>
  <c r="H18" i="103"/>
  <c r="G18"/>
  <c r="F18"/>
  <c r="E18"/>
  <c r="D18"/>
  <c r="C18"/>
  <c r="J13"/>
  <c r="K13" s="1"/>
  <c r="G13"/>
  <c r="F13"/>
  <c r="E13"/>
  <c r="K12"/>
  <c r="G12"/>
  <c r="I12" s="1"/>
  <c r="F12"/>
  <c r="E12"/>
  <c r="K11"/>
  <c r="G11"/>
  <c r="F11"/>
  <c r="E11"/>
  <c r="K10"/>
  <c r="L10" s="1"/>
  <c r="G10"/>
  <c r="I10" s="1"/>
  <c r="F10"/>
  <c r="E10"/>
  <c r="K9"/>
  <c r="L9" s="1"/>
  <c r="G9"/>
  <c r="F9"/>
  <c r="E9"/>
  <c r="K8"/>
  <c r="L8" s="1"/>
  <c r="G8"/>
  <c r="F8"/>
  <c r="E8"/>
  <c r="D8"/>
  <c r="D9" s="1"/>
  <c r="D10" s="1"/>
  <c r="D11" s="1"/>
  <c r="D12" s="1"/>
  <c r="D13" s="1"/>
  <c r="H18" i="102"/>
  <c r="G18"/>
  <c r="F18"/>
  <c r="E18"/>
  <c r="D18"/>
  <c r="C18"/>
  <c r="J13"/>
  <c r="K13" s="1"/>
  <c r="G13"/>
  <c r="I13" s="1"/>
  <c r="F13"/>
  <c r="E13"/>
  <c r="K12"/>
  <c r="G12"/>
  <c r="F12"/>
  <c r="I12" s="1"/>
  <c r="E12"/>
  <c r="K11"/>
  <c r="G11"/>
  <c r="F11"/>
  <c r="E11"/>
  <c r="K10"/>
  <c r="G10"/>
  <c r="K9"/>
  <c r="G9"/>
  <c r="F9"/>
  <c r="E9"/>
  <c r="K8"/>
  <c r="G8"/>
  <c r="F8"/>
  <c r="E8"/>
  <c r="D8"/>
  <c r="D9" s="1"/>
  <c r="H18" i="101"/>
  <c r="G18"/>
  <c r="F18"/>
  <c r="E18"/>
  <c r="D18"/>
  <c r="C18"/>
  <c r="J13"/>
  <c r="K13" s="1"/>
  <c r="G13"/>
  <c r="I13" s="1"/>
  <c r="F13"/>
  <c r="E13"/>
  <c r="K12"/>
  <c r="I12"/>
  <c r="G12"/>
  <c r="F12"/>
  <c r="E12"/>
  <c r="K11"/>
  <c r="G11"/>
  <c r="I11" s="1"/>
  <c r="F11"/>
  <c r="E11"/>
  <c r="K10"/>
  <c r="G10"/>
  <c r="I10" s="1"/>
  <c r="F10"/>
  <c r="E10"/>
  <c r="K9"/>
  <c r="L9" s="1"/>
  <c r="G9"/>
  <c r="F9"/>
  <c r="E9"/>
  <c r="L8"/>
  <c r="L10" s="1"/>
  <c r="K8"/>
  <c r="I8"/>
  <c r="G8"/>
  <c r="G14" s="1"/>
  <c r="F8"/>
  <c r="E8"/>
  <c r="D8"/>
  <c r="D9" s="1"/>
  <c r="D10" s="1"/>
  <c r="D11" s="1"/>
  <c r="D12" s="1"/>
  <c r="D13" s="1"/>
  <c r="H18" i="100"/>
  <c r="G18"/>
  <c r="F18"/>
  <c r="E18"/>
  <c r="D18"/>
  <c r="C18"/>
  <c r="J13"/>
  <c r="K13" s="1"/>
  <c r="G13"/>
  <c r="F13"/>
  <c r="I13" s="1"/>
  <c r="E13"/>
  <c r="K12"/>
  <c r="G12"/>
  <c r="I12" s="1"/>
  <c r="F12"/>
  <c r="E12"/>
  <c r="K11"/>
  <c r="G11"/>
  <c r="F11"/>
  <c r="E11"/>
  <c r="K10"/>
  <c r="G10"/>
  <c r="I10" s="1"/>
  <c r="F10"/>
  <c r="E10"/>
  <c r="K9"/>
  <c r="L9" s="1"/>
  <c r="G9"/>
  <c r="F9"/>
  <c r="E9"/>
  <c r="K8"/>
  <c r="L8" s="1"/>
  <c r="G8"/>
  <c r="I8" s="1"/>
  <c r="F8"/>
  <c r="E8"/>
  <c r="D8"/>
  <c r="D9" s="1"/>
  <c r="D10" s="1"/>
  <c r="D11" s="1"/>
  <c r="D12" s="1"/>
  <c r="D13" s="1"/>
  <c r="H18" i="99"/>
  <c r="G18"/>
  <c r="F18"/>
  <c r="E18"/>
  <c r="D18"/>
  <c r="C18"/>
  <c r="J13"/>
  <c r="K13" s="1"/>
  <c r="G13"/>
  <c r="I13" s="1"/>
  <c r="F13"/>
  <c r="E13"/>
  <c r="K12"/>
  <c r="G12"/>
  <c r="I12" s="1"/>
  <c r="F12"/>
  <c r="E12"/>
  <c r="K11"/>
  <c r="G11"/>
  <c r="I11" s="1"/>
  <c r="F11"/>
  <c r="E11"/>
  <c r="K10"/>
  <c r="G10"/>
  <c r="I10" s="1"/>
  <c r="F10"/>
  <c r="E10"/>
  <c r="K9"/>
  <c r="L9" s="1"/>
  <c r="G9"/>
  <c r="F9"/>
  <c r="E9"/>
  <c r="L8"/>
  <c r="L10" s="1"/>
  <c r="K8"/>
  <c r="G8"/>
  <c r="F8"/>
  <c r="E8"/>
  <c r="D8"/>
  <c r="D9" s="1"/>
  <c r="D10" s="1"/>
  <c r="D11" s="1"/>
  <c r="D12" s="1"/>
  <c r="D13" s="1"/>
  <c r="H18" i="98"/>
  <c r="G18"/>
  <c r="F18"/>
  <c r="E18"/>
  <c r="D18"/>
  <c r="C18"/>
  <c r="J13"/>
  <c r="K13" s="1"/>
  <c r="G13"/>
  <c r="I13" s="1"/>
  <c r="F13"/>
  <c r="E13"/>
  <c r="K12"/>
  <c r="I12"/>
  <c r="G12"/>
  <c r="F12"/>
  <c r="E12"/>
  <c r="K11"/>
  <c r="G11"/>
  <c r="I11" s="1"/>
  <c r="F11"/>
  <c r="E11"/>
  <c r="K10"/>
  <c r="G10"/>
  <c r="F10"/>
  <c r="E10"/>
  <c r="K9"/>
  <c r="G9"/>
  <c r="F9"/>
  <c r="E9"/>
  <c r="L8"/>
  <c r="K8"/>
  <c r="G8"/>
  <c r="F8"/>
  <c r="E8"/>
  <c r="D8"/>
  <c r="D9" s="1"/>
  <c r="D10" s="1"/>
  <c r="D11" s="1"/>
  <c r="D12" s="1"/>
  <c r="D13" s="1"/>
  <c r="H18" i="97"/>
  <c r="G18"/>
  <c r="F18"/>
  <c r="E18"/>
  <c r="D18"/>
  <c r="C18"/>
  <c r="J13"/>
  <c r="K13" s="1"/>
  <c r="G13"/>
  <c r="I13" s="1"/>
  <c r="F13"/>
  <c r="E13"/>
  <c r="K12"/>
  <c r="G12"/>
  <c r="I12" s="1"/>
  <c r="F12"/>
  <c r="E12"/>
  <c r="K11"/>
  <c r="G11"/>
  <c r="I11" s="1"/>
  <c r="F11"/>
  <c r="F15" s="1"/>
  <c r="E11"/>
  <c r="K10"/>
  <c r="G10"/>
  <c r="F10"/>
  <c r="E10"/>
  <c r="K9"/>
  <c r="L9" s="1"/>
  <c r="L11" s="1"/>
  <c r="G9"/>
  <c r="I9" s="1"/>
  <c r="F9"/>
  <c r="E9"/>
  <c r="L8"/>
  <c r="L10" s="1"/>
  <c r="K8"/>
  <c r="G8"/>
  <c r="F8"/>
  <c r="E8"/>
  <c r="D8"/>
  <c r="D9" s="1"/>
  <c r="D10" s="1"/>
  <c r="D11" s="1"/>
  <c r="D12" s="1"/>
  <c r="D13" s="1"/>
  <c r="H18" i="96"/>
  <c r="G18"/>
  <c r="F18"/>
  <c r="E18"/>
  <c r="D18"/>
  <c r="C18"/>
  <c r="J13"/>
  <c r="K13" s="1"/>
  <c r="G13"/>
  <c r="F13"/>
  <c r="E13"/>
  <c r="K12"/>
  <c r="G12"/>
  <c r="I12" s="1"/>
  <c r="F12"/>
  <c r="E12"/>
  <c r="K11"/>
  <c r="G11"/>
  <c r="I11" s="1"/>
  <c r="F11"/>
  <c r="E11"/>
  <c r="K10"/>
  <c r="G10"/>
  <c r="I10" s="1"/>
  <c r="F10"/>
  <c r="E10"/>
  <c r="K9"/>
  <c r="L9" s="1"/>
  <c r="G9"/>
  <c r="G15" s="1"/>
  <c r="F9"/>
  <c r="F15" s="1"/>
  <c r="E9"/>
  <c r="K8"/>
  <c r="L8" s="1"/>
  <c r="G8"/>
  <c r="G14" s="1"/>
  <c r="F8"/>
  <c r="F16" s="1"/>
  <c r="E8"/>
  <c r="D8"/>
  <c r="D9" s="1"/>
  <c r="D10" s="1"/>
  <c r="D11" s="1"/>
  <c r="D12" s="1"/>
  <c r="D13" s="1"/>
  <c r="H18" i="95"/>
  <c r="G18"/>
  <c r="F18"/>
  <c r="E18"/>
  <c r="D18"/>
  <c r="C18"/>
  <c r="K13"/>
  <c r="J13"/>
  <c r="G13"/>
  <c r="F13"/>
  <c r="I13" s="1"/>
  <c r="E13"/>
  <c r="K12"/>
  <c r="G12"/>
  <c r="F12"/>
  <c r="E12"/>
  <c r="K11"/>
  <c r="G11"/>
  <c r="I11" s="1"/>
  <c r="F11"/>
  <c r="E11"/>
  <c r="K10"/>
  <c r="G10"/>
  <c r="F10"/>
  <c r="E10"/>
  <c r="K9"/>
  <c r="L9" s="1"/>
  <c r="L11" s="1"/>
  <c r="G9"/>
  <c r="F9"/>
  <c r="F15" s="1"/>
  <c r="E9"/>
  <c r="K8"/>
  <c r="L8" s="1"/>
  <c r="G8"/>
  <c r="G14" s="1"/>
  <c r="F8"/>
  <c r="E8"/>
  <c r="D8"/>
  <c r="D9" s="1"/>
  <c r="D10" s="1"/>
  <c r="D11" s="1"/>
  <c r="D12" s="1"/>
  <c r="D13" s="1"/>
  <c r="H18" i="94"/>
  <c r="G18"/>
  <c r="F18"/>
  <c r="E18"/>
  <c r="D18"/>
  <c r="C18"/>
  <c r="J13"/>
  <c r="K13" s="1"/>
  <c r="G13"/>
  <c r="I13" s="1"/>
  <c r="F13"/>
  <c r="E13"/>
  <c r="K12"/>
  <c r="G12"/>
  <c r="F12"/>
  <c r="I12" s="1"/>
  <c r="E12"/>
  <c r="K11"/>
  <c r="G11"/>
  <c r="I11" s="1"/>
  <c r="F11"/>
  <c r="E11"/>
  <c r="K10"/>
  <c r="G10"/>
  <c r="F10"/>
  <c r="E10"/>
  <c r="K9"/>
  <c r="L9" s="1"/>
  <c r="G9"/>
  <c r="F9"/>
  <c r="F15" s="1"/>
  <c r="E9"/>
  <c r="K8"/>
  <c r="L8" s="1"/>
  <c r="L10" s="1"/>
  <c r="L12" s="1"/>
  <c r="G8"/>
  <c r="G14" s="1"/>
  <c r="F8"/>
  <c r="F16" s="1"/>
  <c r="E8"/>
  <c r="D8"/>
  <c r="D9" s="1"/>
  <c r="D10" s="1"/>
  <c r="D11" s="1"/>
  <c r="D12" s="1"/>
  <c r="D13" s="1"/>
  <c r="H18" i="93"/>
  <c r="G18"/>
  <c r="F18"/>
  <c r="E18"/>
  <c r="D18"/>
  <c r="C18"/>
  <c r="J13"/>
  <c r="K13" s="1"/>
  <c r="G13"/>
  <c r="I13" s="1"/>
  <c r="F13"/>
  <c r="E13"/>
  <c r="K12"/>
  <c r="G12"/>
  <c r="I12" s="1"/>
  <c r="F12"/>
  <c r="E12"/>
  <c r="K11"/>
  <c r="G11"/>
  <c r="F11"/>
  <c r="E11"/>
  <c r="K10"/>
  <c r="G10"/>
  <c r="F10"/>
  <c r="E10"/>
  <c r="K9"/>
  <c r="G9"/>
  <c r="F9"/>
  <c r="E9"/>
  <c r="K8"/>
  <c r="L8" s="1"/>
  <c r="G8"/>
  <c r="F8"/>
  <c r="F16" s="1"/>
  <c r="E8"/>
  <c r="D8"/>
  <c r="D9" s="1"/>
  <c r="D10" s="1"/>
  <c r="D11" s="1"/>
  <c r="D12" s="1"/>
  <c r="D13" s="1"/>
  <c r="H18" i="92"/>
  <c r="G18"/>
  <c r="F18"/>
  <c r="E18"/>
  <c r="D18"/>
  <c r="C18"/>
  <c r="K13"/>
  <c r="J13"/>
  <c r="G13"/>
  <c r="F13"/>
  <c r="E13"/>
  <c r="K12"/>
  <c r="G12"/>
  <c r="I12" s="1"/>
  <c r="F12"/>
  <c r="E12"/>
  <c r="K11"/>
  <c r="G11"/>
  <c r="I11" s="1"/>
  <c r="F11"/>
  <c r="E11"/>
  <c r="K10"/>
  <c r="G10"/>
  <c r="F10"/>
  <c r="E10"/>
  <c r="K9"/>
  <c r="G9"/>
  <c r="F9"/>
  <c r="E9"/>
  <c r="K8"/>
  <c r="G8"/>
  <c r="F8"/>
  <c r="E8"/>
  <c r="D8"/>
  <c r="D9" s="1"/>
  <c r="D10" s="1"/>
  <c r="D11" s="1"/>
  <c r="D12" s="1"/>
  <c r="D13" s="1"/>
  <c r="H18" i="91"/>
  <c r="G18"/>
  <c r="F18"/>
  <c r="E18"/>
  <c r="D18"/>
  <c r="C18"/>
  <c r="J13"/>
  <c r="K13" s="1"/>
  <c r="G13"/>
  <c r="F13"/>
  <c r="E13"/>
  <c r="K12"/>
  <c r="I12"/>
  <c r="G12"/>
  <c r="F12"/>
  <c r="E12"/>
  <c r="K11"/>
  <c r="G11"/>
  <c r="I11" s="1"/>
  <c r="F11"/>
  <c r="E11"/>
  <c r="K10"/>
  <c r="G10"/>
  <c r="I10" s="1"/>
  <c r="F10"/>
  <c r="E10"/>
  <c r="K9"/>
  <c r="L9" s="1"/>
  <c r="G9"/>
  <c r="F9"/>
  <c r="E9"/>
  <c r="K8"/>
  <c r="L8" s="1"/>
  <c r="G8"/>
  <c r="F8"/>
  <c r="F16" s="1"/>
  <c r="E8"/>
  <c r="D8"/>
  <c r="D9" s="1"/>
  <c r="D10" s="1"/>
  <c r="D11" s="1"/>
  <c r="D12" s="1"/>
  <c r="D13" s="1"/>
  <c r="H18" i="90"/>
  <c r="G18"/>
  <c r="F18"/>
  <c r="E18"/>
  <c r="D18"/>
  <c r="C18"/>
  <c r="K13"/>
  <c r="J13"/>
  <c r="G13"/>
  <c r="F13"/>
  <c r="E13"/>
  <c r="K12"/>
  <c r="G12"/>
  <c r="I12" s="1"/>
  <c r="F12"/>
  <c r="E12"/>
  <c r="K11"/>
  <c r="G11"/>
  <c r="I11" s="1"/>
  <c r="F11"/>
  <c r="E11"/>
  <c r="K10"/>
  <c r="G10"/>
  <c r="I10" s="1"/>
  <c r="F10"/>
  <c r="E10"/>
  <c r="K9"/>
  <c r="L9" s="1"/>
  <c r="L12" s="1"/>
  <c r="G9"/>
  <c r="F9"/>
  <c r="E9"/>
  <c r="D9"/>
  <c r="D10" s="1"/>
  <c r="D11" s="1"/>
  <c r="D12" s="1"/>
  <c r="D13" s="1"/>
  <c r="K8"/>
  <c r="G8"/>
  <c r="F8"/>
  <c r="E8"/>
  <c r="D8"/>
  <c r="H16" i="4"/>
  <c r="H13"/>
  <c r="H12"/>
  <c r="H9"/>
  <c r="H8"/>
  <c r="H7"/>
  <c r="G9"/>
  <c r="G8"/>
  <c r="G7"/>
  <c r="L49" i="5"/>
  <c r="L46"/>
  <c r="L43"/>
  <c r="L19"/>
  <c r="L7"/>
  <c r="L40"/>
  <c r="L37"/>
  <c r="L34"/>
  <c r="L31"/>
  <c r="L28"/>
  <c r="L22"/>
  <c r="L16"/>
  <c r="L13"/>
  <c r="L10"/>
  <c r="L13" i="90" l="1"/>
  <c r="L10"/>
  <c r="L11" s="1"/>
  <c r="L12" i="97"/>
  <c r="L10" i="96"/>
  <c r="L12" s="1"/>
  <c r="L12" i="101"/>
  <c r="L13" i="97"/>
  <c r="L10" i="95"/>
  <c r="L12" s="1"/>
  <c r="L12" i="99"/>
  <c r="L10" i="91"/>
  <c r="L12" i="103"/>
  <c r="I13" i="90"/>
  <c r="F16"/>
  <c r="I13" i="92"/>
  <c r="I10"/>
  <c r="F16"/>
  <c r="G15" i="94"/>
  <c r="I10"/>
  <c r="I8"/>
  <c r="I14" s="1"/>
  <c r="G14" i="97"/>
  <c r="I15"/>
  <c r="F16"/>
  <c r="I10"/>
  <c r="G15"/>
  <c r="I8"/>
  <c r="I12" i="95"/>
  <c r="G15"/>
  <c r="F16"/>
  <c r="I10"/>
  <c r="I11" i="93"/>
  <c r="I10"/>
  <c r="I8"/>
  <c r="I13" i="96"/>
  <c r="I8"/>
  <c r="I14" s="1"/>
  <c r="F16" i="98"/>
  <c r="I10"/>
  <c r="I8"/>
  <c r="F15" i="99"/>
  <c r="F16"/>
  <c r="G15"/>
  <c r="G14"/>
  <c r="I8"/>
  <c r="I14" s="1"/>
  <c r="F15" i="101"/>
  <c r="G15"/>
  <c r="I14"/>
  <c r="F16"/>
  <c r="D11" i="102"/>
  <c r="D12" s="1"/>
  <c r="D13" s="1"/>
  <c r="F16"/>
  <c r="I11"/>
  <c r="I10"/>
  <c r="I8"/>
  <c r="F16" i="100"/>
  <c r="I11"/>
  <c r="I9"/>
  <c r="I13" i="103"/>
  <c r="F16"/>
  <c r="I11"/>
  <c r="I8"/>
  <c r="I13" i="91"/>
  <c r="I8"/>
  <c r="L13" i="103"/>
  <c r="I9"/>
  <c r="I9" i="102"/>
  <c r="L11" i="101"/>
  <c r="L13" s="1"/>
  <c r="I9"/>
  <c r="I15" s="1"/>
  <c r="F14"/>
  <c r="I16"/>
  <c r="L11" i="99"/>
  <c r="L13" s="1"/>
  <c r="I9"/>
  <c r="I15" s="1"/>
  <c r="F14"/>
  <c r="L13" i="98"/>
  <c r="I9"/>
  <c r="F14" i="97"/>
  <c r="I16"/>
  <c r="L11" i="96"/>
  <c r="L13" s="1"/>
  <c r="I9"/>
  <c r="I15" s="1"/>
  <c r="F14"/>
  <c r="L13" i="95"/>
  <c r="I8"/>
  <c r="I9"/>
  <c r="I15" s="1"/>
  <c r="F14"/>
  <c r="L11" i="94"/>
  <c r="L13" s="1"/>
  <c r="I9"/>
  <c r="I15" s="1"/>
  <c r="F14"/>
  <c r="I9" i="93"/>
  <c r="I8" i="92"/>
  <c r="I9"/>
  <c r="I9" i="91"/>
  <c r="I16"/>
  <c r="I8" i="90"/>
  <c r="I9"/>
  <c r="K49" i="5"/>
  <c r="K46"/>
  <c r="K43"/>
  <c r="K40"/>
  <c r="K37"/>
  <c r="K34"/>
  <c r="K31"/>
  <c r="K28"/>
  <c r="K25"/>
  <c r="K22"/>
  <c r="K19"/>
  <c r="K16"/>
  <c r="K13"/>
  <c r="K10"/>
  <c r="K7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P34"/>
  <c r="G13" i="88"/>
  <c r="F13"/>
  <c r="H18"/>
  <c r="E13"/>
  <c r="G18"/>
  <c r="F18"/>
  <c r="E18"/>
  <c r="D18"/>
  <c r="C18"/>
  <c r="J13"/>
  <c r="K13" s="1"/>
  <c r="K12"/>
  <c r="G12"/>
  <c r="I12" s="1"/>
  <c r="F12"/>
  <c r="E12"/>
  <c r="K11"/>
  <c r="G11"/>
  <c r="I11" s="1"/>
  <c r="F11"/>
  <c r="E11"/>
  <c r="K10"/>
  <c r="I10"/>
  <c r="G10"/>
  <c r="F10"/>
  <c r="E10"/>
  <c r="K9"/>
  <c r="L9" s="1"/>
  <c r="G9"/>
  <c r="F9"/>
  <c r="E9"/>
  <c r="K8"/>
  <c r="L8" s="1"/>
  <c r="G8"/>
  <c r="F8"/>
  <c r="E8"/>
  <c r="D8"/>
  <c r="D9" s="1"/>
  <c r="D10" s="1"/>
  <c r="D11" s="1"/>
  <c r="D12" s="1"/>
  <c r="D13" s="1"/>
  <c r="U15" i="5"/>
  <c r="T15"/>
  <c r="S15"/>
  <c r="R15"/>
  <c r="Q15"/>
  <c r="P15"/>
  <c r="O15"/>
  <c r="N15"/>
  <c r="U14"/>
  <c r="T14"/>
  <c r="S14"/>
  <c r="R14"/>
  <c r="Q14"/>
  <c r="P14"/>
  <c r="O14"/>
  <c r="N14"/>
  <c r="U13"/>
  <c r="T13"/>
  <c r="S13"/>
  <c r="R13"/>
  <c r="Q13"/>
  <c r="P13"/>
  <c r="O13"/>
  <c r="N13"/>
  <c r="U12"/>
  <c r="T12"/>
  <c r="S12"/>
  <c r="R12"/>
  <c r="Q12"/>
  <c r="P12"/>
  <c r="O12"/>
  <c r="N12"/>
  <c r="U11"/>
  <c r="T11"/>
  <c r="S11"/>
  <c r="R11"/>
  <c r="Q11"/>
  <c r="P11"/>
  <c r="O11"/>
  <c r="N11"/>
  <c r="U9"/>
  <c r="T9"/>
  <c r="S9"/>
  <c r="R9"/>
  <c r="Q9"/>
  <c r="P9"/>
  <c r="O9"/>
  <c r="N9"/>
  <c r="U8"/>
  <c r="T8"/>
  <c r="S8"/>
  <c r="R8"/>
  <c r="Q8"/>
  <c r="P8"/>
  <c r="O8"/>
  <c r="N8"/>
  <c r="U7"/>
  <c r="I16" i="94" l="1"/>
  <c r="I14" i="97"/>
  <c r="I16" i="93"/>
  <c r="I16" i="96"/>
  <c r="I16" i="98"/>
  <c r="I16" i="99"/>
  <c r="I16" i="102"/>
  <c r="I16" i="100"/>
  <c r="I16" i="103"/>
  <c r="I14" i="95"/>
  <c r="I16"/>
  <c r="I16" i="92"/>
  <c r="I16" i="90"/>
  <c r="I13" i="88"/>
  <c r="L10"/>
  <c r="L11"/>
  <c r="I8"/>
  <c r="I9"/>
  <c r="F16"/>
  <c r="I16" l="1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<sst xmlns="http://schemas.openxmlformats.org/spreadsheetml/2006/main" count="712" uniqueCount="275">
  <si>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</si>
  <si>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</si>
  <si>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</si>
  <si>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</si>
  <si>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</si>
  <si>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</si>
  <si>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</si>
  <si>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</si>
  <si>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</si>
  <si>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</si>
  <si>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</si>
  <si>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</si>
  <si>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</si>
  <si>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</si>
  <si>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</si>
  <si>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</si>
  <si>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</si>
  <si>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</si>
  <si>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</si>
  <si>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</si>
  <si>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</si>
  <si>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</si>
  <si>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</si>
  <si>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</si>
  <si>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</si>
  <si>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</si>
  <si>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</si>
  <si>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</si>
  <si>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</si>
  <si>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</si>
  <si>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</si>
  <si>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</si>
  <si>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</si>
  <si>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</si>
  <si>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</si>
  <si>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</si>
  <si>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</si>
  <si>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</si>
  <si>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</si>
  <si>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</si>
  <si>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</si>
  <si>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</si>
  <si>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</si>
  <si>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</si>
  <si>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</si>
  <si>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</si>
  <si>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</si>
  <si>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</si>
  <si>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</si>
  <si>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</si>
  <si>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</si>
  <si>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</si>
  <si>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</si>
  <si>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</si>
  <si>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</si>
  <si>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</si>
  <si>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</si>
  <si>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</si>
  <si>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</si>
  <si>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</si>
  <si>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</si>
  <si>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</si>
  <si>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</si>
  <si>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</si>
  <si>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</si>
  <si>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</si>
  <si>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</si>
  <si>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</si>
  <si>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</si>
  <si>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</si>
  <si>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</si>
  <si>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</si>
  <si>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</si>
  <si>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</si>
  <si>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</si>
  <si>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</si>
  <si>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</si>
  <si>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</si>
  <si>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</si>
  <si>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</si>
  <si>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</si>
  <si>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</si>
  <si>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</si>
  <si>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</si>
  <si>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</si>
  <si>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</si>
  <si>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</si>
  <si>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</si>
  <si>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</si>
  <si>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</si>
  <si>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Серия мини марафонов "Большие Гонки 2019", 6-й этап, 29.06.19</t>
  </si>
  <si>
    <t>15-1</t>
  </si>
  <si>
    <t>15-2</t>
  </si>
  <si>
    <t>15-3</t>
  </si>
  <si>
    <t>Fossa</t>
  </si>
  <si>
    <t>Na spidah</t>
  </si>
  <si>
    <t>Flash</t>
  </si>
  <si>
    <t>EK motorsport</t>
  </si>
  <si>
    <t>F1UA</t>
  </si>
  <si>
    <t>KartFreedom JT</t>
  </si>
  <si>
    <t>Hurricane RT</t>
  </si>
  <si>
    <t>ASS RT</t>
  </si>
  <si>
    <t>KartFreedom</t>
  </si>
  <si>
    <t>Kozaks</t>
  </si>
  <si>
    <t>Battle Master</t>
  </si>
  <si>
    <t>Fortuna RT</t>
  </si>
  <si>
    <t>K44</t>
  </si>
  <si>
    <t>Vpered ta vgoru</t>
  </si>
  <si>
    <t>Arta Rcing</t>
  </si>
  <si>
    <t>Бурим Серге</t>
  </si>
  <si>
    <t>Гончаров Алексей</t>
  </si>
  <si>
    <t>Харченко Артем</t>
  </si>
  <si>
    <t>Голуб Сергей</t>
  </si>
  <si>
    <t>Загорулько Иван</t>
  </si>
  <si>
    <t>Звягин Григорий</t>
  </si>
  <si>
    <t>Коруз Вадим</t>
  </si>
  <si>
    <t>Шиленко Саша</t>
  </si>
  <si>
    <t>Якусик Саша</t>
  </si>
  <si>
    <t>Гончаров Рома</t>
  </si>
  <si>
    <t>Медведьева Даша</t>
  </si>
  <si>
    <t>Юрченко Вова</t>
  </si>
  <si>
    <t>Стоцкий Андрей</t>
  </si>
  <si>
    <t>Ткаченко Антон</t>
  </si>
  <si>
    <t>Ткаченко Кирилл</t>
  </si>
  <si>
    <t>Якусик Дима</t>
  </si>
  <si>
    <t>Паненко Женя</t>
  </si>
  <si>
    <t>Пикулин Паша</t>
  </si>
  <si>
    <t>Денис Лысенский</t>
  </si>
  <si>
    <t>Соколан Артем</t>
  </si>
  <si>
    <t>Терещенко Андрей</t>
  </si>
  <si>
    <t>Голубченко Саша</t>
  </si>
  <si>
    <t>Фортуна Таня</t>
  </si>
  <si>
    <t>Шутка Виталий</t>
  </si>
  <si>
    <t>Винтонив Иван</t>
  </si>
  <si>
    <t>Гаврилюк Олег</t>
  </si>
  <si>
    <t>Мифтахутдинов Ильяс</t>
  </si>
  <si>
    <t>Манило Денис</t>
  </si>
  <si>
    <t>Гободи Арта</t>
  </si>
  <si>
    <t>Гободи Авеста</t>
  </si>
  <si>
    <t>-</t>
  </si>
  <si>
    <t>73.3</t>
  </si>
  <si>
    <t>59.9</t>
  </si>
  <si>
    <t>83.8</t>
  </si>
  <si>
    <t>78</t>
  </si>
  <si>
    <t>74</t>
  </si>
  <si>
    <t>82.5</t>
  </si>
  <si>
    <t>75</t>
  </si>
  <si>
    <t>91.3</t>
  </si>
  <si>
    <t>86.1</t>
  </si>
  <si>
    <t>81.5</t>
  </si>
  <si>
    <t>78.9</t>
  </si>
  <si>
    <t>71.2</t>
  </si>
  <si>
    <t>80.6</t>
  </si>
  <si>
    <t>99.3</t>
  </si>
  <si>
    <t>65.9</t>
  </si>
  <si>
    <t>Конфигурация № 6</t>
  </si>
  <si>
    <t>К44</t>
  </si>
  <si>
    <t>1 Круг</t>
  </si>
  <si>
    <t>2 Круга</t>
  </si>
  <si>
    <t>3 Круга</t>
  </si>
  <si>
    <t>4 Круга</t>
  </si>
  <si>
    <t>3:00:18</t>
  </si>
  <si>
    <t>1 круг</t>
  </si>
  <si>
    <t>2:21.05</t>
  </si>
  <si>
    <t>2:22.07</t>
  </si>
  <si>
    <t>2:22.00</t>
  </si>
  <si>
    <t>2:27.49</t>
  </si>
  <si>
    <t>2:20.16</t>
  </si>
  <si>
    <t>2:22.45</t>
  </si>
  <si>
    <t>1:55.49</t>
  </si>
  <si>
    <t>2:12.17</t>
  </si>
  <si>
    <t>2:42.15</t>
  </si>
  <si>
    <t>2:22.02</t>
  </si>
  <si>
    <t>2:21.19</t>
  </si>
  <si>
    <t>2:21.42</t>
  </si>
  <si>
    <t>2:37.62</t>
  </si>
  <si>
    <t>2:03.41</t>
  </si>
  <si>
    <t>1:53.96</t>
  </si>
  <si>
    <t>2:20.36</t>
  </si>
  <si>
    <t>2:20.34</t>
  </si>
  <si>
    <t>2:27.00</t>
  </si>
  <si>
    <t>2:19.94</t>
  </si>
  <si>
    <t>2:21.71</t>
  </si>
  <si>
    <t>2:20.47</t>
  </si>
  <si>
    <t>2:22.13</t>
  </si>
  <si>
    <t>2:25.15</t>
  </si>
  <si>
    <t>2:20.84</t>
  </si>
  <si>
    <t>2:29.43</t>
  </si>
  <si>
    <t>2:25.89</t>
  </si>
  <si>
    <t>2:22.53</t>
  </si>
  <si>
    <t>2:21.91</t>
  </si>
  <si>
    <t>2:20.37</t>
  </si>
  <si>
    <t>2:19.35</t>
  </si>
  <si>
    <t>2:20.71</t>
  </si>
  <si>
    <t>2:26.27</t>
  </si>
  <si>
    <t>2:20.66</t>
  </si>
  <si>
    <t>2:21.15</t>
  </si>
  <si>
    <t>2:20.48</t>
  </si>
  <si>
    <t>2:20.55</t>
  </si>
  <si>
    <t>2:21.46</t>
  </si>
  <si>
    <t>2:20.25</t>
  </si>
  <si>
    <t>2:19.88</t>
  </si>
  <si>
    <t>2:28.28</t>
  </si>
  <si>
    <t>2:21.01</t>
  </si>
  <si>
    <t>2:20.31</t>
  </si>
  <si>
    <t>2:21.03</t>
  </si>
  <si>
    <t>2:19.81</t>
  </si>
  <si>
    <t>2:20.02</t>
  </si>
  <si>
    <t>2:22.47</t>
  </si>
  <si>
    <t>2:21.31</t>
  </si>
  <si>
    <t>2:20.05</t>
  </si>
  <si>
    <t>2:20.65</t>
  </si>
  <si>
    <t>2:20.90</t>
  </si>
  <si>
    <t>2:20.46</t>
  </si>
  <si>
    <t>2:22.38</t>
  </si>
  <si>
    <t>2:20.30</t>
  </si>
  <si>
    <t>2:21.32</t>
  </si>
  <si>
    <t>2:23.25</t>
  </si>
  <si>
    <t>2:19.71</t>
  </si>
  <si>
    <t>2:25.66</t>
  </si>
  <si>
    <t>2:20.97</t>
  </si>
  <si>
    <t>2:20.54</t>
  </si>
  <si>
    <t>2:21.08</t>
  </si>
  <si>
    <t>2:20.49</t>
  </si>
  <si>
    <t>2:24.93</t>
  </si>
  <si>
    <t>2:21.25</t>
  </si>
  <si>
    <t>2:22.25</t>
  </si>
  <si>
    <t>2:19.21</t>
  </si>
  <si>
    <t>2:19.27</t>
  </si>
  <si>
    <t>2:20.18</t>
  </si>
  <si>
    <t>2:30.39</t>
  </si>
  <si>
    <t>2:20.89</t>
  </si>
  <si>
    <t>Чемпионат мини марафон "Большие Гонки", 6-й этап</t>
  </si>
  <si>
    <t>2::20.47</t>
  </si>
  <si>
    <t>-27</t>
  </si>
  <si>
    <t>бонус за вес</t>
  </si>
  <si>
    <t>3</t>
  </si>
  <si>
    <t>фишка</t>
  </si>
  <si>
    <t>5</t>
  </si>
  <si>
    <t>против 10</t>
  </si>
  <si>
    <t>выезд с пита</t>
  </si>
  <si>
    <t>против 6</t>
  </si>
  <si>
    <t>-18</t>
  </si>
  <si>
    <t>-5-9</t>
  </si>
  <si>
    <t>линия</t>
  </si>
  <si>
    <t>лимит</t>
  </si>
  <si>
    <t>-31.5</t>
  </si>
  <si>
    <t>бонус за вес и передержали на пите</t>
  </si>
  <si>
    <t>Ваня</t>
  </si>
  <si>
    <t>Олег</t>
  </si>
  <si>
    <t>Паша</t>
  </si>
  <si>
    <t>Женя</t>
  </si>
  <si>
    <t>Мифтахутдинов Иьяс</t>
  </si>
  <si>
    <t>Денис</t>
  </si>
  <si>
    <t>Ильяс</t>
  </si>
  <si>
    <t>Андрей</t>
  </si>
  <si>
    <t>Антон</t>
  </si>
  <si>
    <t>Саша</t>
  </si>
  <si>
    <t>Вадим</t>
  </si>
  <si>
    <t>Кирилл</t>
  </si>
  <si>
    <t>Дима</t>
  </si>
  <si>
    <t>Виталий</t>
  </si>
  <si>
    <t>Таня</t>
  </si>
  <si>
    <t>Лысенский Денис</t>
  </si>
  <si>
    <t>Артем</t>
  </si>
  <si>
    <t>Гриша</t>
  </si>
  <si>
    <t>Рома</t>
  </si>
  <si>
    <t>Сергей</t>
  </si>
  <si>
    <t>Бурим Сергей</t>
  </si>
  <si>
    <t>Алексей</t>
  </si>
  <si>
    <t>Авеста</t>
  </si>
  <si>
    <t>Арта</t>
  </si>
  <si>
    <t>Медведева Даша</t>
  </si>
  <si>
    <t>Вова</t>
  </si>
  <si>
    <t>Даша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</si>
</sst>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372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0" xfId="1" applyAlignment="1"/>
    <xf numFmtId="0" fontId="12" fillId="0" borderId="0" xfId="1" applyFont="1" applyBorder="1" applyAlignment="1">
      <alignment horizont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4" xfId="1" applyFont="1" applyFill="1" applyBorder="1" applyAlignment="1">
      <alignment horizontal="center" vertical="center"/>
    </xf>
    <xf numFmtId="2" fontId="17" fillId="0" borderId="34" xfId="1" applyNumberFormat="1" applyFont="1" applyFill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39" xfId="1" applyNumberFormat="1" applyFont="1" applyFill="1" applyBorder="1" applyAlignment="1">
      <alignment horizontal="center" vertical="center"/>
    </xf>
    <xf numFmtId="49" fontId="14" fillId="0" borderId="34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2" fontId="14" fillId="0" borderId="34" xfId="1" applyNumberFormat="1" applyFont="1" applyFill="1" applyBorder="1" applyAlignment="1">
      <alignment horizontal="center" vertical="center"/>
    </xf>
    <xf numFmtId="49" fontId="14" fillId="0" borderId="40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3" xfId="1" applyNumberFormat="1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horizontal="center" vertical="center"/>
    </xf>
    <xf numFmtId="2" fontId="14" fillId="0" borderId="33" xfId="1" applyNumberFormat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14" fillId="0" borderId="4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14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3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6" fillId="0" borderId="20" xfId="1" applyNumberFormat="1" applyFont="1" applyFill="1" applyBorder="1" applyAlignment="1">
      <alignment horizontal="center" vertical="center"/>
    </xf>
    <xf numFmtId="165" fontId="14" fillId="0" borderId="35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2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7" xfId="1" applyFont="1" applyBorder="1" applyAlignment="1">
      <alignment vertical="center"/>
    </xf>
    <xf numFmtId="0" fontId="17" fillId="0" borderId="44" xfId="1" applyFont="1" applyFill="1" applyBorder="1" applyAlignment="1">
      <alignment horizontal="center" vertical="center"/>
    </xf>
    <xf numFmtId="2" fontId="17" fillId="0" borderId="40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4" fillId="0" borderId="45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3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165" fontId="14" fillId="0" borderId="28" xfId="1" applyNumberFormat="1" applyFont="1" applyBorder="1" applyAlignment="1">
      <alignment horizontal="center" vertical="center"/>
    </xf>
    <xf numFmtId="0" fontId="14" fillId="0" borderId="56" xfId="1" applyFont="1" applyFill="1" applyBorder="1" applyAlignment="1">
      <alignment horizontal="center" vertical="center"/>
    </xf>
    <xf numFmtId="2" fontId="17" fillId="0" borderId="2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vertical="center"/>
    </xf>
    <xf numFmtId="0" fontId="17" fillId="0" borderId="56" xfId="1" applyFont="1" applyFill="1" applyBorder="1" applyAlignment="1">
      <alignment vertical="center"/>
    </xf>
    <xf numFmtId="0" fontId="16" fillId="0" borderId="6" xfId="1" applyFont="1" applyFill="1" applyBorder="1" applyAlignment="1">
      <alignment vertical="center"/>
    </xf>
    <xf numFmtId="0" fontId="16" fillId="0" borderId="34" xfId="1" applyFont="1" applyFill="1" applyBorder="1" applyAlignment="1">
      <alignment vertical="center"/>
    </xf>
    <xf numFmtId="0" fontId="8" fillId="0" borderId="33" xfId="1" applyBorder="1"/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67" fontId="3" fillId="0" borderId="6" xfId="1" applyNumberFormat="1" applyFont="1" applyBorder="1" applyAlignment="1">
      <alignment horizontal="center" vertical="center" wrapText="1"/>
    </xf>
    <xf numFmtId="167" fontId="3" fillId="0" borderId="34" xfId="1" applyNumberFormat="1" applyFont="1" applyBorder="1" applyAlignment="1">
      <alignment horizontal="center" vertical="center" wrapText="1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0" fontId="16" fillId="5" borderId="45" xfId="1" applyFont="1" applyFill="1" applyBorder="1" applyAlignment="1">
      <alignment horizontal="center" vertical="center"/>
    </xf>
    <xf numFmtId="0" fontId="14" fillId="3" borderId="69" xfId="1" applyFont="1" applyFill="1" applyBorder="1" applyAlignment="1">
      <alignment horizontal="center" vertical="center"/>
    </xf>
    <xf numFmtId="0" fontId="16" fillId="6" borderId="16" xfId="1" applyFont="1" applyFill="1" applyBorder="1" applyAlignment="1">
      <alignment horizontal="center" vertical="center"/>
    </xf>
    <xf numFmtId="0" fontId="2" fillId="6" borderId="16" xfId="1" applyFont="1" applyFill="1" applyBorder="1" applyAlignment="1">
      <alignment vertical="center"/>
    </xf>
    <xf numFmtId="0" fontId="16" fillId="4" borderId="16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vertical="center"/>
    </xf>
    <xf numFmtId="0" fontId="16" fillId="4" borderId="28" xfId="1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vertical="center"/>
    </xf>
    <xf numFmtId="0" fontId="32" fillId="6" borderId="45" xfId="1" applyFont="1" applyFill="1" applyBorder="1" applyAlignment="1">
      <alignment horizontal="center" vertical="center"/>
    </xf>
    <xf numFmtId="0" fontId="2" fillId="6" borderId="45" xfId="1" applyFont="1" applyFill="1" applyBorder="1" applyAlignment="1">
      <alignment vertical="center"/>
    </xf>
    <xf numFmtId="0" fontId="16" fillId="5" borderId="13" xfId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center" vertical="center"/>
    </xf>
    <xf numFmtId="0" fontId="16" fillId="4" borderId="33" xfId="1" applyFont="1" applyFill="1" applyBorder="1" applyAlignment="1">
      <alignment horizontal="center" vertical="center"/>
    </xf>
    <xf numFmtId="0" fontId="14" fillId="3" borderId="68" xfId="1" applyFont="1" applyFill="1" applyBorder="1" applyAlignment="1">
      <alignment horizontal="center" vertical="center"/>
    </xf>
    <xf numFmtId="0" fontId="16" fillId="6" borderId="6" xfId="1" applyFont="1" applyFill="1" applyBorder="1" applyAlignment="1">
      <alignment horizontal="center" vertical="center"/>
    </xf>
    <xf numFmtId="0" fontId="32" fillId="6" borderId="13" xfId="1" applyFont="1" applyFill="1" applyBorder="1" applyAlignment="1">
      <alignment horizontal="center" vertical="center"/>
    </xf>
    <xf numFmtId="0" fontId="8" fillId="0" borderId="45" xfId="1" applyBorder="1" applyAlignment="1">
      <alignment horizontal="center"/>
    </xf>
    <xf numFmtId="0" fontId="16" fillId="3" borderId="52" xfId="1" applyFont="1" applyFill="1" applyBorder="1" applyAlignment="1">
      <alignment vertical="center"/>
    </xf>
    <xf numFmtId="1" fontId="16" fillId="5" borderId="57" xfId="1" applyNumberFormat="1" applyFont="1" applyFill="1" applyBorder="1" applyAlignment="1">
      <alignment horizontal="center" vertical="center"/>
    </xf>
    <xf numFmtId="0" fontId="16" fillId="0" borderId="34" xfId="1" applyFont="1" applyBorder="1" applyAlignment="1">
      <alignment horizontal="center" vertical="center"/>
    </xf>
    <xf numFmtId="0" fontId="16" fillId="0" borderId="33" xfId="1" applyFont="1" applyBorder="1" applyAlignment="1">
      <alignment horizontal="center" vertical="center"/>
    </xf>
    <xf numFmtId="0" fontId="16" fillId="0" borderId="28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2" fontId="20" fillId="0" borderId="29" xfId="1" applyNumberFormat="1" applyFont="1" applyBorder="1" applyAlignment="1">
      <alignment horizontal="center" vertical="center"/>
    </xf>
    <xf numFmtId="0" fontId="8" fillId="0" borderId="22" xfId="1" applyBorder="1" applyAlignment="1">
      <alignment horizontal="center" vertical="center"/>
    </xf>
    <xf numFmtId="0" fontId="8" fillId="0" borderId="20" xfId="1" applyBorder="1" applyAlignment="1">
      <alignment horizontal="center" vertical="center"/>
    </xf>
    <xf numFmtId="0" fontId="8" fillId="0" borderId="24" xfId="1" applyBorder="1" applyAlignment="1">
      <alignment horizontal="center" vertical="center"/>
    </xf>
    <xf numFmtId="0" fontId="8" fillId="0" borderId="34" xfId="1" applyFill="1" applyBorder="1" applyAlignment="1">
      <alignment horizontal="center" vertical="center"/>
    </xf>
    <xf numFmtId="49" fontId="0" fillId="0" borderId="2" xfId="1" applyNumberFormat="1" applyFont="1" applyFill="1" applyBorder="1" applyAlignment="1">
      <alignment horizontal="center" vertical="center"/>
    </xf>
    <xf numFmtId="2" fontId="0" fillId="0" borderId="23" xfId="1" applyNumberFormat="1" applyFont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0" fontId="1" fillId="0" borderId="25" xfId="1" applyFont="1" applyBorder="1" applyAlignment="1">
      <alignment horizontal="left" vertical="center"/>
    </xf>
    <xf numFmtId="0" fontId="8" fillId="0" borderId="18" xfId="1" applyBorder="1" applyAlignment="1">
      <alignment horizontal="center" vertical="center"/>
    </xf>
    <xf numFmtId="0" fontId="8" fillId="0" borderId="25" xfId="1" applyBorder="1" applyAlignment="1">
      <alignment horizontal="center" vertical="center"/>
    </xf>
    <xf numFmtId="0" fontId="8" fillId="0" borderId="21" xfId="1" applyBorder="1" applyAlignment="1">
      <alignment horizontal="center" vertical="center"/>
    </xf>
    <xf numFmtId="0" fontId="8" fillId="0" borderId="27" xfId="1" applyBorder="1" applyAlignment="1">
      <alignment horizontal="center" vertical="center"/>
    </xf>
    <xf numFmtId="0" fontId="8" fillId="0" borderId="34" xfId="1" applyBorder="1" applyAlignment="1">
      <alignment horizontal="center" vertical="center"/>
    </xf>
    <xf numFmtId="2" fontId="8" fillId="0" borderId="23" xfId="1" applyNumberFormat="1" applyBorder="1" applyAlignment="1">
      <alignment horizontal="center" vertical="center"/>
    </xf>
    <xf numFmtId="0" fontId="8" fillId="0" borderId="33" xfId="1" applyBorder="1" applyAlignment="1">
      <alignment horizontal="center" vertical="center"/>
    </xf>
    <xf numFmtId="0" fontId="8" fillId="0" borderId="28" xfId="1" applyBorder="1" applyAlignment="1">
      <alignment horizontal="center" vertical="center"/>
    </xf>
    <xf numFmtId="2" fontId="8" fillId="0" borderId="29" xfId="1" applyNumberFormat="1" applyBorder="1" applyAlignment="1">
      <alignment horizontal="center" vertical="center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35" fillId="3" borderId="71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20" fillId="0" borderId="23" xfId="1" applyNumberFormat="1" applyFont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6" fillId="3" borderId="71" xfId="1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1" fontId="20" fillId="0" borderId="29" xfId="1" applyNumberFormat="1" applyFont="1" applyBorder="1" applyAlignment="1">
      <alignment horizontal="center" vertical="center"/>
    </xf>
    <xf numFmtId="0" fontId="1" fillId="0" borderId="0" xfId="1" applyFont="1"/>
    <xf numFmtId="166" fontId="20" fillId="7" borderId="2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34" fillId="0" borderId="22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 wrapText="1"/>
    </xf>
    <xf numFmtId="0" fontId="34" fillId="0" borderId="28" xfId="1" applyFont="1" applyBorder="1" applyAlignment="1">
      <alignment horizontal="center" vertical="center" wrapText="1"/>
    </xf>
    <xf numFmtId="0" fontId="34" fillId="0" borderId="27" xfId="1" applyFont="1" applyBorder="1" applyAlignment="1">
      <alignment horizontal="center" vertical="center" wrapText="1"/>
    </xf>
    <xf numFmtId="0" fontId="32" fillId="6" borderId="57" xfId="1" applyFont="1" applyFill="1" applyBorder="1" applyAlignment="1">
      <alignment horizontal="center" vertical="center" textRotation="90"/>
    </xf>
    <xf numFmtId="0" fontId="32" fillId="6" borderId="52" xfId="1" applyFont="1" applyFill="1" applyBorder="1" applyAlignment="1">
      <alignment horizontal="center" vertical="center" textRotation="90"/>
    </xf>
    <xf numFmtId="0" fontId="32" fillId="6" borderId="58" xfId="1" applyFont="1" applyFill="1" applyBorder="1" applyAlignment="1">
      <alignment horizontal="center" vertical="center" textRotation="90"/>
    </xf>
    <xf numFmtId="0" fontId="33" fillId="0" borderId="39" xfId="1" applyFont="1" applyBorder="1" applyAlignment="1">
      <alignment horizontal="center"/>
    </xf>
    <xf numFmtId="0" fontId="33" fillId="0" borderId="67" xfId="1" applyFont="1" applyBorder="1" applyAlignment="1">
      <alignment horizontal="center"/>
    </xf>
    <xf numFmtId="0" fontId="16" fillId="4" borderId="15" xfId="1" applyFont="1" applyFill="1" applyBorder="1" applyAlignment="1">
      <alignment horizontal="center" vertical="center" textRotation="90"/>
    </xf>
    <xf numFmtId="0" fontId="16" fillId="4" borderId="25" xfId="1" applyFont="1" applyFill="1" applyBorder="1" applyAlignment="1">
      <alignment horizontal="center" vertical="center" textRotation="90"/>
    </xf>
    <xf numFmtId="0" fontId="34" fillId="6" borderId="61" xfId="1" applyFont="1" applyFill="1" applyBorder="1" applyAlignment="1">
      <alignment horizontal="center" vertical="center" wrapText="1"/>
    </xf>
    <xf numFmtId="0" fontId="34" fillId="6" borderId="48" xfId="1" applyFont="1" applyFill="1" applyBorder="1" applyAlignment="1">
      <alignment horizontal="center" vertical="center" wrapText="1"/>
    </xf>
    <xf numFmtId="0" fontId="34" fillId="6" borderId="70" xfId="1" applyFont="1" applyFill="1" applyBorder="1" applyAlignment="1">
      <alignment horizontal="center" vertical="center" wrapText="1"/>
    </xf>
    <xf numFmtId="0" fontId="34" fillId="6" borderId="49" xfId="1" applyFont="1" applyFill="1" applyBorder="1" applyAlignment="1">
      <alignment horizontal="center" vertical="center" wrapText="1"/>
    </xf>
    <xf numFmtId="0" fontId="15" fillId="0" borderId="17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37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55" xfId="1" applyFont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4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67" xfId="1" applyFont="1" applyBorder="1" applyAlignment="1">
      <alignment horizontal="center" vertical="center"/>
    </xf>
    <xf numFmtId="0" fontId="14" fillId="0" borderId="63" xfId="1" applyFont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4" fillId="0" borderId="46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164" fontId="14" fillId="0" borderId="42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К44!$C$18</c:f>
              <c:strCache>
                <c:ptCount val="1"/>
                <c:pt idx="0">
                  <c:v>Винтонив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К44!$C$19:$C$77</c:f>
              <c:numCache>
                <c:formatCode>0.00</c:formatCode>
                <c:ptCount val="59"/>
                <c:pt idx="0">
                  <c:v>44.91</c:v>
                </c:pt>
                <c:pt idx="1">
                  <c:v>42.52</c:v>
                </c:pt>
                <c:pt idx="2">
                  <c:v>42.44</c:v>
                </c:pt>
                <c:pt idx="3">
                  <c:v>42.07</c:v>
                </c:pt>
                <c:pt idx="4">
                  <c:v>41.76</c:v>
                </c:pt>
                <c:pt idx="5">
                  <c:v>41.98</c:v>
                </c:pt>
                <c:pt idx="6">
                  <c:v>42.03</c:v>
                </c:pt>
                <c:pt idx="7">
                  <c:v>41.99</c:v>
                </c:pt>
                <c:pt idx="8">
                  <c:v>41.73</c:v>
                </c:pt>
                <c:pt idx="9">
                  <c:v>41.77</c:v>
                </c:pt>
                <c:pt idx="10">
                  <c:v>41.83</c:v>
                </c:pt>
                <c:pt idx="11">
                  <c:v>42.05</c:v>
                </c:pt>
                <c:pt idx="12">
                  <c:v>41.88</c:v>
                </c:pt>
                <c:pt idx="13">
                  <c:v>41.95</c:v>
                </c:pt>
                <c:pt idx="14">
                  <c:v>41.79</c:v>
                </c:pt>
                <c:pt idx="15">
                  <c:v>41.97</c:v>
                </c:pt>
                <c:pt idx="16">
                  <c:v>41.93</c:v>
                </c:pt>
                <c:pt idx="17">
                  <c:v>41.84</c:v>
                </c:pt>
                <c:pt idx="18">
                  <c:v>41.87</c:v>
                </c:pt>
                <c:pt idx="19">
                  <c:v>41.86</c:v>
                </c:pt>
                <c:pt idx="20">
                  <c:v>41.91</c:v>
                </c:pt>
                <c:pt idx="21">
                  <c:v>42.01</c:v>
                </c:pt>
                <c:pt idx="22">
                  <c:v>41.87</c:v>
                </c:pt>
                <c:pt idx="23">
                  <c:v>41.89</c:v>
                </c:pt>
                <c:pt idx="24">
                  <c:v>42.03</c:v>
                </c:pt>
                <c:pt idx="25">
                  <c:v>42.01</c:v>
                </c:pt>
                <c:pt idx="26">
                  <c:v>41.99</c:v>
                </c:pt>
                <c:pt idx="27">
                  <c:v>41.94</c:v>
                </c:pt>
                <c:pt idx="28">
                  <c:v>42.2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К44!$D$18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К44!$D$19:$D$77</c:f>
              <c:numCache>
                <c:formatCode>0.00</c:formatCode>
                <c:ptCount val="59"/>
                <c:pt idx="0">
                  <c:v>42.57</c:v>
                </c:pt>
                <c:pt idx="1">
                  <c:v>42.97</c:v>
                </c:pt>
                <c:pt idx="2">
                  <c:v>43.34</c:v>
                </c:pt>
                <c:pt idx="3">
                  <c:v>42.15</c:v>
                </c:pt>
                <c:pt idx="4">
                  <c:v>41.91</c:v>
                </c:pt>
                <c:pt idx="5">
                  <c:v>41.85</c:v>
                </c:pt>
                <c:pt idx="6">
                  <c:v>42</c:v>
                </c:pt>
                <c:pt idx="7">
                  <c:v>42.03</c:v>
                </c:pt>
                <c:pt idx="8">
                  <c:v>42</c:v>
                </c:pt>
                <c:pt idx="9">
                  <c:v>42.06</c:v>
                </c:pt>
                <c:pt idx="10">
                  <c:v>41.83</c:v>
                </c:pt>
                <c:pt idx="11">
                  <c:v>42.8</c:v>
                </c:pt>
                <c:pt idx="12">
                  <c:v>41.86</c:v>
                </c:pt>
                <c:pt idx="13">
                  <c:v>42.09</c:v>
                </c:pt>
                <c:pt idx="14">
                  <c:v>42.3</c:v>
                </c:pt>
                <c:pt idx="15">
                  <c:v>42.2</c:v>
                </c:pt>
                <c:pt idx="16">
                  <c:v>42.12</c:v>
                </c:pt>
                <c:pt idx="17">
                  <c:v>42.14</c:v>
                </c:pt>
                <c:pt idx="18">
                  <c:v>42.19</c:v>
                </c:pt>
                <c:pt idx="19">
                  <c:v>41.91</c:v>
                </c:pt>
                <c:pt idx="20">
                  <c:v>42.06</c:v>
                </c:pt>
                <c:pt idx="21">
                  <c:v>42.2</c:v>
                </c:pt>
                <c:pt idx="22">
                  <c:v>41.85</c:v>
                </c:pt>
                <c:pt idx="23">
                  <c:v>42.85</c:v>
                </c:pt>
                <c:pt idx="24">
                  <c:v>42.01</c:v>
                </c:pt>
                <c:pt idx="25">
                  <c:v>41.87</c:v>
                </c:pt>
                <c:pt idx="26">
                  <c:v>42.04</c:v>
                </c:pt>
                <c:pt idx="27">
                  <c:v>41.75</c:v>
                </c:pt>
                <c:pt idx="28">
                  <c:v>41.95</c:v>
                </c:pt>
                <c:pt idx="29">
                  <c:v>42.13</c:v>
                </c:pt>
                <c:pt idx="30">
                  <c:v>42.2</c:v>
                </c:pt>
                <c:pt idx="31">
                  <c:v>41.93</c:v>
                </c:pt>
                <c:pt idx="32">
                  <c:v>42.15</c:v>
                </c:pt>
                <c:pt idx="33">
                  <c:v>42.07</c:v>
                </c:pt>
                <c:pt idx="34">
                  <c:v>41.81</c:v>
                </c:pt>
                <c:pt idx="35">
                  <c:v>41.95</c:v>
                </c:pt>
                <c:pt idx="36">
                  <c:v>41.78</c:v>
                </c:pt>
                <c:pt idx="37">
                  <c:v>41.91</c:v>
                </c:pt>
                <c:pt idx="38">
                  <c:v>41.76</c:v>
                </c:pt>
                <c:pt idx="39">
                  <c:v>42.01</c:v>
                </c:pt>
                <c:pt idx="40">
                  <c:v>42.07</c:v>
                </c:pt>
                <c:pt idx="41">
                  <c:v>42.1</c:v>
                </c:pt>
                <c:pt idx="42">
                  <c:v>41.99</c:v>
                </c:pt>
                <c:pt idx="43">
                  <c:v>42.14</c:v>
                </c:pt>
                <c:pt idx="44">
                  <c:v>41.86</c:v>
                </c:pt>
                <c:pt idx="45">
                  <c:v>41.81</c:v>
                </c:pt>
                <c:pt idx="46">
                  <c:v>42.23</c:v>
                </c:pt>
                <c:pt idx="47">
                  <c:v>42.01</c:v>
                </c:pt>
                <c:pt idx="48">
                  <c:v>41.87</c:v>
                </c:pt>
                <c:pt idx="49">
                  <c:v>42.06</c:v>
                </c:pt>
                <c:pt idx="50">
                  <c:v>41.94</c:v>
                </c:pt>
                <c:pt idx="51">
                  <c:v>41.91</c:v>
                </c:pt>
                <c:pt idx="52">
                  <c:v>42.04</c:v>
                </c:pt>
                <c:pt idx="53">
                  <c:v>41.95</c:v>
                </c:pt>
                <c:pt idx="54">
                  <c:v>41.94</c:v>
                </c:pt>
                <c:pt idx="55">
                  <c:v>42.27</c:v>
                </c:pt>
                <c:pt idx="56">
                  <c:v>41.92</c:v>
                </c:pt>
                <c:pt idx="57" formatCode="General">
                  <c:v>42.05</c:v>
                </c:pt>
                <c:pt idx="58" formatCode="General">
                  <c:v>42.29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К44!$E$18</c:f>
              <c:strCache>
                <c:ptCount val="1"/>
                <c:pt idx="0">
                  <c:v>Винтонив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К44!$E$19:$E$77</c:f>
              <c:numCache>
                <c:formatCode>0.00</c:formatCode>
                <c:ptCount val="59"/>
                <c:pt idx="0">
                  <c:v>42.22</c:v>
                </c:pt>
                <c:pt idx="1">
                  <c:v>42.49</c:v>
                </c:pt>
                <c:pt idx="2">
                  <c:v>43.15</c:v>
                </c:pt>
                <c:pt idx="3">
                  <c:v>42.47</c:v>
                </c:pt>
                <c:pt idx="4">
                  <c:v>42.1</c:v>
                </c:pt>
                <c:pt idx="5">
                  <c:v>42.02</c:v>
                </c:pt>
                <c:pt idx="6">
                  <c:v>42.04</c:v>
                </c:pt>
                <c:pt idx="7">
                  <c:v>42</c:v>
                </c:pt>
                <c:pt idx="8">
                  <c:v>41.95</c:v>
                </c:pt>
                <c:pt idx="9">
                  <c:v>41.96</c:v>
                </c:pt>
                <c:pt idx="10">
                  <c:v>41.88</c:v>
                </c:pt>
                <c:pt idx="11">
                  <c:v>41.94</c:v>
                </c:pt>
                <c:pt idx="12">
                  <c:v>41.92</c:v>
                </c:pt>
                <c:pt idx="13">
                  <c:v>42.02</c:v>
                </c:pt>
                <c:pt idx="14">
                  <c:v>41.85</c:v>
                </c:pt>
                <c:pt idx="15">
                  <c:v>42.05</c:v>
                </c:pt>
                <c:pt idx="16">
                  <c:v>42.88</c:v>
                </c:pt>
                <c:pt idx="17">
                  <c:v>42.22</c:v>
                </c:pt>
                <c:pt idx="18">
                  <c:v>42</c:v>
                </c:pt>
                <c:pt idx="19">
                  <c:v>41.9</c:v>
                </c:pt>
                <c:pt idx="20">
                  <c:v>42.27</c:v>
                </c:pt>
                <c:pt idx="21">
                  <c:v>42.1</c:v>
                </c:pt>
                <c:pt idx="22">
                  <c:v>42.23</c:v>
                </c:pt>
                <c:pt idx="23">
                  <c:v>42.11</c:v>
                </c:pt>
                <c:pt idx="24">
                  <c:v>42.05</c:v>
                </c:pt>
                <c:pt idx="25">
                  <c:v>42.25</c:v>
                </c:pt>
                <c:pt idx="26">
                  <c:v>42.4</c:v>
                </c:pt>
                <c:pt idx="27">
                  <c:v>42.64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К44!$F$18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К44!$F$19:$F$77</c:f>
              <c:numCache>
                <c:formatCode>0.00</c:formatCode>
                <c:ptCount val="59"/>
                <c:pt idx="0">
                  <c:v>42.27</c:v>
                </c:pt>
                <c:pt idx="1">
                  <c:v>42.39</c:v>
                </c:pt>
                <c:pt idx="2">
                  <c:v>42.21</c:v>
                </c:pt>
                <c:pt idx="3">
                  <c:v>42.12</c:v>
                </c:pt>
                <c:pt idx="4">
                  <c:v>42.61</c:v>
                </c:pt>
                <c:pt idx="5">
                  <c:v>42.35</c:v>
                </c:pt>
                <c:pt idx="6">
                  <c:v>42.03</c:v>
                </c:pt>
                <c:pt idx="7">
                  <c:v>42.46</c:v>
                </c:pt>
                <c:pt idx="8">
                  <c:v>42.2</c:v>
                </c:pt>
                <c:pt idx="9">
                  <c:v>42.21</c:v>
                </c:pt>
                <c:pt idx="10">
                  <c:v>42.35</c:v>
                </c:pt>
                <c:pt idx="11">
                  <c:v>42.38</c:v>
                </c:pt>
                <c:pt idx="12">
                  <c:v>42.24</c:v>
                </c:pt>
                <c:pt idx="13">
                  <c:v>42.26</c:v>
                </c:pt>
                <c:pt idx="14">
                  <c:v>42.27</c:v>
                </c:pt>
                <c:pt idx="15">
                  <c:v>42.33</c:v>
                </c:pt>
                <c:pt idx="16">
                  <c:v>42.33</c:v>
                </c:pt>
                <c:pt idx="17">
                  <c:v>42.36</c:v>
                </c:pt>
                <c:pt idx="18">
                  <c:v>42.4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К44!$G$18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К44!$G$19:$G$77</c:f>
              <c:numCache>
                <c:formatCode>0.00</c:formatCode>
                <c:ptCount val="59"/>
                <c:pt idx="0">
                  <c:v>42.48</c:v>
                </c:pt>
                <c:pt idx="1">
                  <c:v>42.38</c:v>
                </c:pt>
                <c:pt idx="2">
                  <c:v>42.24</c:v>
                </c:pt>
                <c:pt idx="3">
                  <c:v>42.19</c:v>
                </c:pt>
                <c:pt idx="4">
                  <c:v>42.24</c:v>
                </c:pt>
                <c:pt idx="5">
                  <c:v>42.26</c:v>
                </c:pt>
                <c:pt idx="6">
                  <c:v>43.57</c:v>
                </c:pt>
                <c:pt idx="7">
                  <c:v>42.23</c:v>
                </c:pt>
                <c:pt idx="8">
                  <c:v>42.3</c:v>
                </c:pt>
                <c:pt idx="9">
                  <c:v>42.22</c:v>
                </c:pt>
                <c:pt idx="10">
                  <c:v>42.19</c:v>
                </c:pt>
                <c:pt idx="11">
                  <c:v>42.44</c:v>
                </c:pt>
                <c:pt idx="12">
                  <c:v>42.33</c:v>
                </c:pt>
                <c:pt idx="13">
                  <c:v>42.39</c:v>
                </c:pt>
                <c:pt idx="14">
                  <c:v>42.36</c:v>
                </c:pt>
                <c:pt idx="15">
                  <c:v>42.4</c:v>
                </c:pt>
                <c:pt idx="16">
                  <c:v>42.15</c:v>
                </c:pt>
                <c:pt idx="17">
                  <c:v>42.29</c:v>
                </c:pt>
                <c:pt idx="18">
                  <c:v>42.2</c:v>
                </c:pt>
                <c:pt idx="19">
                  <c:v>42.33</c:v>
                </c:pt>
                <c:pt idx="20">
                  <c:v>42.12</c:v>
                </c:pt>
                <c:pt idx="21">
                  <c:v>42.25</c:v>
                </c:pt>
                <c:pt idx="22">
                  <c:v>42.23</c:v>
                </c:pt>
                <c:pt idx="23">
                  <c:v>42.78</c:v>
                </c:pt>
                <c:pt idx="24">
                  <c:v>42.25</c:v>
                </c:pt>
                <c:pt idx="25">
                  <c:v>42.35</c:v>
                </c:pt>
                <c:pt idx="26">
                  <c:v>42.39</c:v>
                </c:pt>
                <c:pt idx="27">
                  <c:v>42.6</c:v>
                </c:pt>
                <c:pt idx="28">
                  <c:v>42.25</c:v>
                </c:pt>
                <c:pt idx="29">
                  <c:v>42.41</c:v>
                </c:pt>
                <c:pt idx="30">
                  <c:v>42.23</c:v>
                </c:pt>
                <c:pt idx="31">
                  <c:v>42.41</c:v>
                </c:pt>
                <c:pt idx="32">
                  <c:v>42.24</c:v>
                </c:pt>
                <c:pt idx="33">
                  <c:v>42.27</c:v>
                </c:pt>
                <c:pt idx="34">
                  <c:v>42.08</c:v>
                </c:pt>
                <c:pt idx="35">
                  <c:v>42.72</c:v>
                </c:pt>
                <c:pt idx="36">
                  <c:v>42.15</c:v>
                </c:pt>
                <c:pt idx="37">
                  <c:v>42.26</c:v>
                </c:pt>
                <c:pt idx="38">
                  <c:v>42.34</c:v>
                </c:pt>
                <c:pt idx="39">
                  <c:v>42.52</c:v>
                </c:pt>
                <c:pt idx="40">
                  <c:v>42.29</c:v>
                </c:pt>
                <c:pt idx="41">
                  <c:v>42.62</c:v>
                </c:pt>
                <c:pt idx="42">
                  <c:v>42.43</c:v>
                </c:pt>
                <c:pt idx="43">
                  <c:v>43.11</c:v>
                </c:pt>
                <c:pt idx="44">
                  <c:v>42.4</c:v>
                </c:pt>
                <c:pt idx="45">
                  <c:v>42.55</c:v>
                </c:pt>
                <c:pt idx="46">
                  <c:v>42.42</c:v>
                </c:pt>
                <c:pt idx="47">
                  <c:v>42.3</c:v>
                </c:pt>
                <c:pt idx="48">
                  <c:v>42.13</c:v>
                </c:pt>
                <c:pt idx="49">
                  <c:v>42.37</c:v>
                </c:pt>
              </c:numCache>
            </c:numRef>
          </c:val>
        </c:ser>
        <c:ser>
          <c:idx val="5"/>
          <c:order val="5"/>
          <c:tx>
            <c:strRef>
              <c:f>К44!$H$18</c:f>
              <c:strCache>
                <c:ptCount val="1"/>
                <c:pt idx="0">
                  <c:v>Винтонив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К44!$B$19:$B$77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К44!$H$19:$H$77</c:f>
              <c:numCache>
                <c:formatCode>0.00</c:formatCode>
                <c:ptCount val="59"/>
                <c:pt idx="0">
                  <c:v>42</c:v>
                </c:pt>
                <c:pt idx="1">
                  <c:v>42.37</c:v>
                </c:pt>
                <c:pt idx="2">
                  <c:v>41.74</c:v>
                </c:pt>
                <c:pt idx="3">
                  <c:v>41.93</c:v>
                </c:pt>
                <c:pt idx="4">
                  <c:v>42.04</c:v>
                </c:pt>
                <c:pt idx="5">
                  <c:v>41.77</c:v>
                </c:pt>
                <c:pt idx="6">
                  <c:v>41.77</c:v>
                </c:pt>
                <c:pt idx="7">
                  <c:v>41.89</c:v>
                </c:pt>
                <c:pt idx="8">
                  <c:v>42.01</c:v>
                </c:pt>
                <c:pt idx="9">
                  <c:v>41.99</c:v>
                </c:pt>
                <c:pt idx="10">
                  <c:v>42.03</c:v>
                </c:pt>
                <c:pt idx="11">
                  <c:v>42.05</c:v>
                </c:pt>
                <c:pt idx="12">
                  <c:v>41.92</c:v>
                </c:pt>
                <c:pt idx="13">
                  <c:v>41.96</c:v>
                </c:pt>
                <c:pt idx="14">
                  <c:v>42.04</c:v>
                </c:pt>
                <c:pt idx="15">
                  <c:v>41.99</c:v>
                </c:pt>
                <c:pt idx="16">
                  <c:v>41.94</c:v>
                </c:pt>
                <c:pt idx="17">
                  <c:v>42.12</c:v>
                </c:pt>
                <c:pt idx="18">
                  <c:v>42.12</c:v>
                </c:pt>
                <c:pt idx="19">
                  <c:v>41.97</c:v>
                </c:pt>
                <c:pt idx="20">
                  <c:v>42.08</c:v>
                </c:pt>
                <c:pt idx="21">
                  <c:v>41.96</c:v>
                </c:pt>
                <c:pt idx="22">
                  <c:v>41.92</c:v>
                </c:pt>
                <c:pt idx="23">
                  <c:v>41.7</c:v>
                </c:pt>
                <c:pt idx="24">
                  <c:v>42.48</c:v>
                </c:pt>
                <c:pt idx="25">
                  <c:v>41.82</c:v>
                </c:pt>
                <c:pt idx="26">
                  <c:v>42.22</c:v>
                </c:pt>
                <c:pt idx="27">
                  <c:v>42.05</c:v>
                </c:pt>
                <c:pt idx="28">
                  <c:v>42.11</c:v>
                </c:pt>
                <c:pt idx="29">
                  <c:v>42.02</c:v>
                </c:pt>
                <c:pt idx="30">
                  <c:v>42.07</c:v>
                </c:pt>
                <c:pt idx="31">
                  <c:v>42.16</c:v>
                </c:pt>
                <c:pt idx="32">
                  <c:v>41.95</c:v>
                </c:pt>
                <c:pt idx="33">
                  <c:v>41.95</c:v>
                </c:pt>
                <c:pt idx="34">
                  <c:v>41.89</c:v>
                </c:pt>
                <c:pt idx="35">
                  <c:v>41.97</c:v>
                </c:pt>
                <c:pt idx="36">
                  <c:v>41.92</c:v>
                </c:pt>
                <c:pt idx="37">
                  <c:v>41.88</c:v>
                </c:pt>
                <c:pt idx="38">
                  <c:v>41.81</c:v>
                </c:pt>
                <c:pt idx="39">
                  <c:v>41.91</c:v>
                </c:pt>
                <c:pt idx="40">
                  <c:v>41.9</c:v>
                </c:pt>
                <c:pt idx="41">
                  <c:v>41.83</c:v>
                </c:pt>
                <c:pt idx="42">
                  <c:v>41.97</c:v>
                </c:pt>
                <c:pt idx="43">
                  <c:v>41.97</c:v>
                </c:pt>
                <c:pt idx="44">
                  <c:v>41.86</c:v>
                </c:pt>
                <c:pt idx="45">
                  <c:v>42.02</c:v>
                </c:pt>
                <c:pt idx="46">
                  <c:v>41.83</c:v>
                </c:pt>
                <c:pt idx="47">
                  <c:v>41.92</c:v>
                </c:pt>
                <c:pt idx="48">
                  <c:v>41.8</c:v>
                </c:pt>
                <c:pt idx="49">
                  <c:v>42.04</c:v>
                </c:pt>
                <c:pt idx="50">
                  <c:v>42.04</c:v>
                </c:pt>
                <c:pt idx="51">
                  <c:v>42.71</c:v>
                </c:pt>
                <c:pt idx="52">
                  <c:v>42.03</c:v>
                </c:pt>
                <c:pt idx="53">
                  <c:v>42</c:v>
                </c:pt>
                <c:pt idx="54">
                  <c:v>42.01</c:v>
                </c:pt>
              </c:numCache>
            </c:numRef>
          </c:val>
        </c:ser>
        <c:marker val="1"/>
        <c:axId val="141883264"/>
        <c:axId val="141884800"/>
      </c:lineChart>
      <c:catAx>
        <c:axId val="141883264"/>
        <c:scaling>
          <c:orientation val="minMax"/>
        </c:scaling>
        <c:axPos val="b"/>
        <c:numFmt formatCode="General" sourceLinked="1"/>
        <c:majorTickMark val="none"/>
        <c:tickLblPos val="nextTo"/>
        <c:crossAx val="141884800"/>
        <c:crosses val="autoZero"/>
        <c:auto val="1"/>
        <c:lblAlgn val="ctr"/>
        <c:lblOffset val="100"/>
      </c:catAx>
      <c:valAx>
        <c:axId val="14188480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188326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2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KartFreedom!$C$18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KartFreedom!$C$19:$C$77</c:f>
              <c:numCache>
                <c:formatCode>0.00</c:formatCode>
                <c:ptCount val="59"/>
                <c:pt idx="0">
                  <c:v>44.3</c:v>
                </c:pt>
                <c:pt idx="1">
                  <c:v>42.5</c:v>
                </c:pt>
                <c:pt idx="2">
                  <c:v>42.17</c:v>
                </c:pt>
                <c:pt idx="3">
                  <c:v>42.3</c:v>
                </c:pt>
                <c:pt idx="4">
                  <c:v>42.12</c:v>
                </c:pt>
                <c:pt idx="5">
                  <c:v>41.92</c:v>
                </c:pt>
                <c:pt idx="6">
                  <c:v>41.9</c:v>
                </c:pt>
                <c:pt idx="7">
                  <c:v>41.88</c:v>
                </c:pt>
                <c:pt idx="8">
                  <c:v>42.06</c:v>
                </c:pt>
                <c:pt idx="9">
                  <c:v>41.86</c:v>
                </c:pt>
                <c:pt idx="10">
                  <c:v>41.97</c:v>
                </c:pt>
                <c:pt idx="11">
                  <c:v>42.01</c:v>
                </c:pt>
                <c:pt idx="12">
                  <c:v>41.89</c:v>
                </c:pt>
                <c:pt idx="13">
                  <c:v>42.03</c:v>
                </c:pt>
                <c:pt idx="14">
                  <c:v>42.08</c:v>
                </c:pt>
                <c:pt idx="15">
                  <c:v>42.1</c:v>
                </c:pt>
                <c:pt idx="16">
                  <c:v>42.06</c:v>
                </c:pt>
                <c:pt idx="17">
                  <c:v>42.08</c:v>
                </c:pt>
                <c:pt idx="18">
                  <c:v>41.9</c:v>
                </c:pt>
                <c:pt idx="19">
                  <c:v>42.13</c:v>
                </c:pt>
                <c:pt idx="20">
                  <c:v>42.17</c:v>
                </c:pt>
                <c:pt idx="21">
                  <c:v>42.31</c:v>
                </c:pt>
                <c:pt idx="22">
                  <c:v>42.01</c:v>
                </c:pt>
                <c:pt idx="23">
                  <c:v>42.31</c:v>
                </c:pt>
                <c:pt idx="24">
                  <c:v>42.01</c:v>
                </c:pt>
                <c:pt idx="25">
                  <c:v>42.13</c:v>
                </c:pt>
                <c:pt idx="26">
                  <c:v>42.07</c:v>
                </c:pt>
                <c:pt idx="27">
                  <c:v>41.87</c:v>
                </c:pt>
                <c:pt idx="28">
                  <c:v>42.14</c:v>
                </c:pt>
                <c:pt idx="29">
                  <c:v>42.35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KartFreedom!$D$19:$D$77</c:f>
              <c:numCache>
                <c:formatCode>0.00</c:formatCode>
                <c:ptCount val="59"/>
                <c:pt idx="0">
                  <c:v>42.26</c:v>
                </c:pt>
                <c:pt idx="1">
                  <c:v>42.36</c:v>
                </c:pt>
                <c:pt idx="2">
                  <c:v>42.03</c:v>
                </c:pt>
                <c:pt idx="3">
                  <c:v>42.24</c:v>
                </c:pt>
                <c:pt idx="4">
                  <c:v>42.17</c:v>
                </c:pt>
                <c:pt idx="5">
                  <c:v>42.07</c:v>
                </c:pt>
                <c:pt idx="6">
                  <c:v>42.13</c:v>
                </c:pt>
                <c:pt idx="7">
                  <c:v>42.17</c:v>
                </c:pt>
                <c:pt idx="8">
                  <c:v>42.08</c:v>
                </c:pt>
                <c:pt idx="9">
                  <c:v>41.95</c:v>
                </c:pt>
                <c:pt idx="10">
                  <c:v>42.01</c:v>
                </c:pt>
                <c:pt idx="11">
                  <c:v>42.13</c:v>
                </c:pt>
                <c:pt idx="12">
                  <c:v>42.18</c:v>
                </c:pt>
                <c:pt idx="13">
                  <c:v>42.09</c:v>
                </c:pt>
                <c:pt idx="14">
                  <c:v>41.98</c:v>
                </c:pt>
                <c:pt idx="15">
                  <c:v>42.37</c:v>
                </c:pt>
                <c:pt idx="16">
                  <c:v>42.23</c:v>
                </c:pt>
                <c:pt idx="17">
                  <c:v>42.16</c:v>
                </c:pt>
                <c:pt idx="18">
                  <c:v>41.91</c:v>
                </c:pt>
                <c:pt idx="19">
                  <c:v>41.95</c:v>
                </c:pt>
                <c:pt idx="20">
                  <c:v>41.89</c:v>
                </c:pt>
                <c:pt idx="21">
                  <c:v>41.99</c:v>
                </c:pt>
                <c:pt idx="22">
                  <c:v>42.29</c:v>
                </c:pt>
                <c:pt idx="23">
                  <c:v>42.16</c:v>
                </c:pt>
                <c:pt idx="24">
                  <c:v>42.03</c:v>
                </c:pt>
                <c:pt idx="25">
                  <c:v>41.99</c:v>
                </c:pt>
                <c:pt idx="26">
                  <c:v>41.73</c:v>
                </c:pt>
                <c:pt idx="27">
                  <c:v>42</c:v>
                </c:pt>
                <c:pt idx="28">
                  <c:v>43.01</c:v>
                </c:pt>
                <c:pt idx="29">
                  <c:v>42</c:v>
                </c:pt>
                <c:pt idx="30">
                  <c:v>42.11</c:v>
                </c:pt>
                <c:pt idx="31">
                  <c:v>42</c:v>
                </c:pt>
                <c:pt idx="32">
                  <c:v>41.97</c:v>
                </c:pt>
                <c:pt idx="33">
                  <c:v>41.89</c:v>
                </c:pt>
                <c:pt idx="34">
                  <c:v>41.82</c:v>
                </c:pt>
                <c:pt idx="35">
                  <c:v>41.89</c:v>
                </c:pt>
                <c:pt idx="36">
                  <c:v>42.12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KartFreedom!$E$19:$E$77</c:f>
              <c:numCache>
                <c:formatCode>0.00</c:formatCode>
                <c:ptCount val="59"/>
                <c:pt idx="0">
                  <c:v>42.17</c:v>
                </c:pt>
                <c:pt idx="1">
                  <c:v>42.17</c:v>
                </c:pt>
                <c:pt idx="2">
                  <c:v>42.21</c:v>
                </c:pt>
                <c:pt idx="3">
                  <c:v>41.93</c:v>
                </c:pt>
                <c:pt idx="4">
                  <c:v>42.27</c:v>
                </c:pt>
                <c:pt idx="5">
                  <c:v>42.05</c:v>
                </c:pt>
                <c:pt idx="6">
                  <c:v>42.02</c:v>
                </c:pt>
                <c:pt idx="7">
                  <c:v>42.07</c:v>
                </c:pt>
                <c:pt idx="8">
                  <c:v>42.13</c:v>
                </c:pt>
                <c:pt idx="9">
                  <c:v>42.06</c:v>
                </c:pt>
                <c:pt idx="10">
                  <c:v>42.33</c:v>
                </c:pt>
                <c:pt idx="11">
                  <c:v>42.02</c:v>
                </c:pt>
                <c:pt idx="12">
                  <c:v>42.01</c:v>
                </c:pt>
                <c:pt idx="13">
                  <c:v>42.27</c:v>
                </c:pt>
                <c:pt idx="14">
                  <c:v>42.2</c:v>
                </c:pt>
                <c:pt idx="15">
                  <c:v>42.24</c:v>
                </c:pt>
                <c:pt idx="16">
                  <c:v>42.03</c:v>
                </c:pt>
                <c:pt idx="17">
                  <c:v>42.26</c:v>
                </c:pt>
                <c:pt idx="18">
                  <c:v>42.11</c:v>
                </c:pt>
                <c:pt idx="19">
                  <c:v>42.21</c:v>
                </c:pt>
                <c:pt idx="20">
                  <c:v>42.33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KartFreedom!$F$19:$F$77</c:f>
              <c:numCache>
                <c:formatCode>0.00</c:formatCode>
                <c:ptCount val="59"/>
                <c:pt idx="0">
                  <c:v>42.03</c:v>
                </c:pt>
                <c:pt idx="1">
                  <c:v>41.91</c:v>
                </c:pt>
                <c:pt idx="2">
                  <c:v>41.86</c:v>
                </c:pt>
                <c:pt idx="3">
                  <c:v>41.77</c:v>
                </c:pt>
                <c:pt idx="4">
                  <c:v>41.82</c:v>
                </c:pt>
                <c:pt idx="5">
                  <c:v>41.86</c:v>
                </c:pt>
                <c:pt idx="6">
                  <c:v>41.74</c:v>
                </c:pt>
                <c:pt idx="7">
                  <c:v>41.82</c:v>
                </c:pt>
                <c:pt idx="8">
                  <c:v>41.71</c:v>
                </c:pt>
                <c:pt idx="9">
                  <c:v>41.76</c:v>
                </c:pt>
                <c:pt idx="10">
                  <c:v>41.79</c:v>
                </c:pt>
                <c:pt idx="11">
                  <c:v>41.6</c:v>
                </c:pt>
                <c:pt idx="12">
                  <c:v>42.15</c:v>
                </c:pt>
                <c:pt idx="13">
                  <c:v>41.99</c:v>
                </c:pt>
                <c:pt idx="14">
                  <c:v>41.71</c:v>
                </c:pt>
                <c:pt idx="15">
                  <c:v>42.23</c:v>
                </c:pt>
                <c:pt idx="16">
                  <c:v>41.85</c:v>
                </c:pt>
                <c:pt idx="17">
                  <c:v>42.09</c:v>
                </c:pt>
                <c:pt idx="18">
                  <c:v>41.69</c:v>
                </c:pt>
                <c:pt idx="19">
                  <c:v>41.76</c:v>
                </c:pt>
                <c:pt idx="20">
                  <c:v>41.99</c:v>
                </c:pt>
                <c:pt idx="21">
                  <c:v>41.7</c:v>
                </c:pt>
                <c:pt idx="22">
                  <c:v>41.81</c:v>
                </c:pt>
                <c:pt idx="23">
                  <c:v>41.66</c:v>
                </c:pt>
                <c:pt idx="24">
                  <c:v>41.69</c:v>
                </c:pt>
                <c:pt idx="25">
                  <c:v>41.63</c:v>
                </c:pt>
                <c:pt idx="26">
                  <c:v>42.2</c:v>
                </c:pt>
                <c:pt idx="27">
                  <c:v>42.02</c:v>
                </c:pt>
                <c:pt idx="28">
                  <c:v>41.98</c:v>
                </c:pt>
                <c:pt idx="29">
                  <c:v>41.9</c:v>
                </c:pt>
                <c:pt idx="30">
                  <c:v>41.66</c:v>
                </c:pt>
                <c:pt idx="31">
                  <c:v>41.8</c:v>
                </c:pt>
                <c:pt idx="32">
                  <c:v>41.95</c:v>
                </c:pt>
                <c:pt idx="33">
                  <c:v>41.79</c:v>
                </c:pt>
                <c:pt idx="34">
                  <c:v>41.84</c:v>
                </c:pt>
                <c:pt idx="35">
                  <c:v>41.94</c:v>
                </c:pt>
                <c:pt idx="36">
                  <c:v>41.92</c:v>
                </c:pt>
                <c:pt idx="37">
                  <c:v>41.96</c:v>
                </c:pt>
                <c:pt idx="38">
                  <c:v>41.5</c:v>
                </c:pt>
                <c:pt idx="39">
                  <c:v>42.42</c:v>
                </c:pt>
                <c:pt idx="40">
                  <c:v>42.13</c:v>
                </c:pt>
                <c:pt idx="41">
                  <c:v>41.91</c:v>
                </c:pt>
                <c:pt idx="42">
                  <c:v>41.75</c:v>
                </c:pt>
                <c:pt idx="43">
                  <c:v>42.01</c:v>
                </c:pt>
                <c:pt idx="44">
                  <c:v>42.15</c:v>
                </c:pt>
                <c:pt idx="45">
                  <c:v>42.01</c:v>
                </c:pt>
                <c:pt idx="46">
                  <c:v>42.13</c:v>
                </c:pt>
                <c:pt idx="47">
                  <c:v>42.27</c:v>
                </c:pt>
                <c:pt idx="48">
                  <c:v>42.36</c:v>
                </c:pt>
                <c:pt idx="49">
                  <c:v>42.24</c:v>
                </c:pt>
                <c:pt idx="50">
                  <c:v>42.04</c:v>
                </c:pt>
                <c:pt idx="51">
                  <c:v>41.67</c:v>
                </c:pt>
                <c:pt idx="52">
                  <c:v>41.83</c:v>
                </c:pt>
                <c:pt idx="53">
                  <c:v>41.92</c:v>
                </c:pt>
                <c:pt idx="54">
                  <c:v>41.95</c:v>
                </c:pt>
                <c:pt idx="55">
                  <c:v>41.96</c:v>
                </c:pt>
                <c:pt idx="56">
                  <c:v>41.98</c:v>
                </c:pt>
                <c:pt idx="57" formatCode="General">
                  <c:v>42.58</c:v>
                </c:pt>
                <c:pt idx="58" formatCode="General">
                  <c:v>42.18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KartFreedom!$G$19:$G$77</c:f>
              <c:numCache>
                <c:formatCode>0.00</c:formatCode>
                <c:ptCount val="59"/>
                <c:pt idx="0">
                  <c:v>42.72</c:v>
                </c:pt>
                <c:pt idx="1">
                  <c:v>42.58</c:v>
                </c:pt>
                <c:pt idx="2">
                  <c:v>42.49</c:v>
                </c:pt>
                <c:pt idx="3">
                  <c:v>42.29</c:v>
                </c:pt>
                <c:pt idx="4">
                  <c:v>42.05</c:v>
                </c:pt>
                <c:pt idx="5">
                  <c:v>42.45</c:v>
                </c:pt>
                <c:pt idx="6">
                  <c:v>42.36</c:v>
                </c:pt>
                <c:pt idx="7">
                  <c:v>42.36</c:v>
                </c:pt>
                <c:pt idx="8">
                  <c:v>42.17</c:v>
                </c:pt>
                <c:pt idx="9">
                  <c:v>42.25</c:v>
                </c:pt>
                <c:pt idx="10">
                  <c:v>42.08</c:v>
                </c:pt>
                <c:pt idx="11">
                  <c:v>42.79</c:v>
                </c:pt>
                <c:pt idx="12">
                  <c:v>42.65</c:v>
                </c:pt>
                <c:pt idx="13">
                  <c:v>42.27</c:v>
                </c:pt>
                <c:pt idx="14">
                  <c:v>42.48</c:v>
                </c:pt>
                <c:pt idx="15">
                  <c:v>42.49</c:v>
                </c:pt>
                <c:pt idx="16">
                  <c:v>42.57</c:v>
                </c:pt>
                <c:pt idx="17">
                  <c:v>42.14</c:v>
                </c:pt>
                <c:pt idx="18">
                  <c:v>42.15</c:v>
                </c:pt>
                <c:pt idx="19">
                  <c:v>42.11</c:v>
                </c:pt>
                <c:pt idx="20">
                  <c:v>42.41</c:v>
                </c:pt>
                <c:pt idx="21">
                  <c:v>42.4</c:v>
                </c:pt>
                <c:pt idx="22">
                  <c:v>42.3</c:v>
                </c:pt>
                <c:pt idx="23">
                  <c:v>42.21</c:v>
                </c:pt>
                <c:pt idx="24">
                  <c:v>42.3</c:v>
                </c:pt>
                <c:pt idx="25">
                  <c:v>42.39</c:v>
                </c:pt>
                <c:pt idx="26">
                  <c:v>42.42</c:v>
                </c:pt>
                <c:pt idx="27">
                  <c:v>42.21</c:v>
                </c:pt>
                <c:pt idx="28">
                  <c:v>42.21</c:v>
                </c:pt>
                <c:pt idx="29">
                  <c:v>42.24</c:v>
                </c:pt>
                <c:pt idx="30">
                  <c:v>42.19</c:v>
                </c:pt>
                <c:pt idx="31">
                  <c:v>42.22</c:v>
                </c:pt>
                <c:pt idx="32">
                  <c:v>42.24</c:v>
                </c:pt>
                <c:pt idx="33">
                  <c:v>42.33</c:v>
                </c:pt>
                <c:pt idx="34">
                  <c:v>42.4</c:v>
                </c:pt>
                <c:pt idx="35">
                  <c:v>42.32</c:v>
                </c:pt>
                <c:pt idx="36">
                  <c:v>42.19</c:v>
                </c:pt>
                <c:pt idx="37">
                  <c:v>42.32</c:v>
                </c:pt>
                <c:pt idx="38">
                  <c:v>42.43</c:v>
                </c:pt>
              </c:numCache>
            </c:numRef>
          </c:val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KartFreedom!$H$19:$H$77</c:f>
              <c:numCache>
                <c:formatCode>0.00</c:formatCode>
                <c:ptCount val="59"/>
                <c:pt idx="0">
                  <c:v>42.11</c:v>
                </c:pt>
                <c:pt idx="1">
                  <c:v>42.17</c:v>
                </c:pt>
                <c:pt idx="2">
                  <c:v>42.06</c:v>
                </c:pt>
                <c:pt idx="3">
                  <c:v>41.89</c:v>
                </c:pt>
                <c:pt idx="4">
                  <c:v>42.08</c:v>
                </c:pt>
                <c:pt idx="5">
                  <c:v>42.14</c:v>
                </c:pt>
                <c:pt idx="6">
                  <c:v>42.05</c:v>
                </c:pt>
                <c:pt idx="7">
                  <c:v>42.06</c:v>
                </c:pt>
                <c:pt idx="8">
                  <c:v>42.06</c:v>
                </c:pt>
                <c:pt idx="9">
                  <c:v>42.09</c:v>
                </c:pt>
                <c:pt idx="10">
                  <c:v>42.16</c:v>
                </c:pt>
                <c:pt idx="11">
                  <c:v>41.88</c:v>
                </c:pt>
                <c:pt idx="12">
                  <c:v>42</c:v>
                </c:pt>
                <c:pt idx="13">
                  <c:v>42.18</c:v>
                </c:pt>
                <c:pt idx="14">
                  <c:v>42.1</c:v>
                </c:pt>
                <c:pt idx="15">
                  <c:v>42.12</c:v>
                </c:pt>
                <c:pt idx="16">
                  <c:v>42.21</c:v>
                </c:pt>
                <c:pt idx="17">
                  <c:v>42.04</c:v>
                </c:pt>
                <c:pt idx="18">
                  <c:v>42.06</c:v>
                </c:pt>
                <c:pt idx="19">
                  <c:v>42.22</c:v>
                </c:pt>
                <c:pt idx="20">
                  <c:v>42.12</c:v>
                </c:pt>
                <c:pt idx="21">
                  <c:v>41.82</c:v>
                </c:pt>
                <c:pt idx="22">
                  <c:v>42.33</c:v>
                </c:pt>
                <c:pt idx="23">
                  <c:v>42.03</c:v>
                </c:pt>
                <c:pt idx="24">
                  <c:v>41.97</c:v>
                </c:pt>
                <c:pt idx="25">
                  <c:v>42.04</c:v>
                </c:pt>
                <c:pt idx="26">
                  <c:v>42.03</c:v>
                </c:pt>
                <c:pt idx="27">
                  <c:v>41.99</c:v>
                </c:pt>
                <c:pt idx="28">
                  <c:v>42.13</c:v>
                </c:pt>
                <c:pt idx="29">
                  <c:v>41.91</c:v>
                </c:pt>
                <c:pt idx="30">
                  <c:v>42.05</c:v>
                </c:pt>
                <c:pt idx="31">
                  <c:v>42.29</c:v>
                </c:pt>
                <c:pt idx="32">
                  <c:v>42.53</c:v>
                </c:pt>
                <c:pt idx="33">
                  <c:v>42.02</c:v>
                </c:pt>
                <c:pt idx="34">
                  <c:v>42.16</c:v>
                </c:pt>
                <c:pt idx="35">
                  <c:v>42.1</c:v>
                </c:pt>
                <c:pt idx="36">
                  <c:v>42.31</c:v>
                </c:pt>
                <c:pt idx="37">
                  <c:v>42.14</c:v>
                </c:pt>
                <c:pt idx="38">
                  <c:v>42.3</c:v>
                </c:pt>
                <c:pt idx="39">
                  <c:v>42.15</c:v>
                </c:pt>
                <c:pt idx="40">
                  <c:v>42.12</c:v>
                </c:pt>
                <c:pt idx="41">
                  <c:v>42.22</c:v>
                </c:pt>
                <c:pt idx="42">
                  <c:v>42.12</c:v>
                </c:pt>
                <c:pt idx="43">
                  <c:v>42.17</c:v>
                </c:pt>
                <c:pt idx="44">
                  <c:v>42.05</c:v>
                </c:pt>
                <c:pt idx="45">
                  <c:v>41.96</c:v>
                </c:pt>
                <c:pt idx="46">
                  <c:v>42.06</c:v>
                </c:pt>
                <c:pt idx="47">
                  <c:v>42.05</c:v>
                </c:pt>
                <c:pt idx="48">
                  <c:v>42.39</c:v>
                </c:pt>
                <c:pt idx="49">
                  <c:v>42.06</c:v>
                </c:pt>
                <c:pt idx="50">
                  <c:v>42.11</c:v>
                </c:pt>
                <c:pt idx="51">
                  <c:v>42.21</c:v>
                </c:pt>
                <c:pt idx="52">
                  <c:v>42.15</c:v>
                </c:pt>
                <c:pt idx="53">
                  <c:v>42.22</c:v>
                </c:pt>
              </c:numCache>
            </c:numRef>
          </c:val>
        </c:ser>
        <c:marker val="1"/>
        <c:axId val="141672448"/>
        <c:axId val="141673984"/>
      </c:lineChart>
      <c:catAx>
        <c:axId val="141672448"/>
        <c:scaling>
          <c:orientation val="minMax"/>
        </c:scaling>
        <c:axPos val="b"/>
        <c:numFmt formatCode="General" sourceLinked="1"/>
        <c:majorTickMark val="none"/>
        <c:tickLblPos val="nextTo"/>
        <c:crossAx val="141673984"/>
        <c:crosses val="autoZero"/>
        <c:auto val="1"/>
        <c:lblAlgn val="ctr"/>
        <c:lblOffset val="100"/>
      </c:catAx>
      <c:valAx>
        <c:axId val="14167398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167244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50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'Vpered ta vgoru'!$C$18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vgoru'!$C$19:$C$78</c:f>
              <c:numCache>
                <c:formatCode>0.00</c:formatCode>
                <c:ptCount val="60"/>
                <c:pt idx="0">
                  <c:v>48.71</c:v>
                </c:pt>
                <c:pt idx="1">
                  <c:v>43.54</c:v>
                </c:pt>
                <c:pt idx="2">
                  <c:v>42.6</c:v>
                </c:pt>
                <c:pt idx="3">
                  <c:v>42.08</c:v>
                </c:pt>
                <c:pt idx="4">
                  <c:v>42.78</c:v>
                </c:pt>
                <c:pt idx="5">
                  <c:v>42.56</c:v>
                </c:pt>
                <c:pt idx="6">
                  <c:v>42.38</c:v>
                </c:pt>
                <c:pt idx="7">
                  <c:v>42.4</c:v>
                </c:pt>
                <c:pt idx="8">
                  <c:v>42.42</c:v>
                </c:pt>
                <c:pt idx="9">
                  <c:v>42.23</c:v>
                </c:pt>
                <c:pt idx="10">
                  <c:v>42.65</c:v>
                </c:pt>
                <c:pt idx="11">
                  <c:v>42.09</c:v>
                </c:pt>
                <c:pt idx="12">
                  <c:v>42.17</c:v>
                </c:pt>
                <c:pt idx="13">
                  <c:v>41.84</c:v>
                </c:pt>
                <c:pt idx="14">
                  <c:v>42.23</c:v>
                </c:pt>
                <c:pt idx="15">
                  <c:v>42.28</c:v>
                </c:pt>
                <c:pt idx="16">
                  <c:v>42.11</c:v>
                </c:pt>
                <c:pt idx="17">
                  <c:v>41.86</c:v>
                </c:pt>
                <c:pt idx="18">
                  <c:v>41.85</c:v>
                </c:pt>
                <c:pt idx="19">
                  <c:v>42.05</c:v>
                </c:pt>
                <c:pt idx="20">
                  <c:v>41.97</c:v>
                </c:pt>
                <c:pt idx="21">
                  <c:v>41.95</c:v>
                </c:pt>
                <c:pt idx="22">
                  <c:v>41.93</c:v>
                </c:pt>
                <c:pt idx="23">
                  <c:v>42.05</c:v>
                </c:pt>
                <c:pt idx="24">
                  <c:v>42.07</c:v>
                </c:pt>
                <c:pt idx="25">
                  <c:v>42.21</c:v>
                </c:pt>
                <c:pt idx="26">
                  <c:v>41.91</c:v>
                </c:pt>
                <c:pt idx="27">
                  <c:v>42.01</c:v>
                </c:pt>
                <c:pt idx="28">
                  <c:v>41.82</c:v>
                </c:pt>
                <c:pt idx="29">
                  <c:v>42.12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vgoru'!$D$18</c:f>
              <c:strCache>
                <c:ptCount val="1"/>
                <c:pt idx="0">
                  <c:v>Мифтахутдинов Иьяс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vgoru'!$D$19:$D$78</c:f>
              <c:numCache>
                <c:formatCode>0.00</c:formatCode>
                <c:ptCount val="60"/>
                <c:pt idx="0">
                  <c:v>42.11</c:v>
                </c:pt>
                <c:pt idx="1">
                  <c:v>42.29</c:v>
                </c:pt>
                <c:pt idx="2">
                  <c:v>42.07</c:v>
                </c:pt>
                <c:pt idx="3">
                  <c:v>42.41</c:v>
                </c:pt>
                <c:pt idx="4">
                  <c:v>42.37</c:v>
                </c:pt>
                <c:pt idx="5">
                  <c:v>42.08</c:v>
                </c:pt>
                <c:pt idx="6">
                  <c:v>41.94</c:v>
                </c:pt>
                <c:pt idx="7">
                  <c:v>42.63</c:v>
                </c:pt>
                <c:pt idx="8">
                  <c:v>42.41</c:v>
                </c:pt>
                <c:pt idx="9">
                  <c:v>42.21</c:v>
                </c:pt>
                <c:pt idx="10">
                  <c:v>42.03</c:v>
                </c:pt>
                <c:pt idx="11">
                  <c:v>41.82</c:v>
                </c:pt>
                <c:pt idx="12">
                  <c:v>41.96</c:v>
                </c:pt>
                <c:pt idx="13">
                  <c:v>42.64</c:v>
                </c:pt>
                <c:pt idx="14">
                  <c:v>41.96</c:v>
                </c:pt>
                <c:pt idx="15">
                  <c:v>42.02</c:v>
                </c:pt>
                <c:pt idx="16">
                  <c:v>42.2</c:v>
                </c:pt>
                <c:pt idx="17">
                  <c:v>42.08</c:v>
                </c:pt>
                <c:pt idx="18">
                  <c:v>42.12</c:v>
                </c:pt>
                <c:pt idx="19">
                  <c:v>42</c:v>
                </c:pt>
                <c:pt idx="20">
                  <c:v>42.59</c:v>
                </c:pt>
                <c:pt idx="21">
                  <c:v>41.97</c:v>
                </c:pt>
                <c:pt idx="22">
                  <c:v>41.95</c:v>
                </c:pt>
                <c:pt idx="23">
                  <c:v>41.97</c:v>
                </c:pt>
                <c:pt idx="24">
                  <c:v>41.89</c:v>
                </c:pt>
                <c:pt idx="25">
                  <c:v>41.92</c:v>
                </c:pt>
                <c:pt idx="26">
                  <c:v>42.21</c:v>
                </c:pt>
                <c:pt idx="27">
                  <c:v>41.85</c:v>
                </c:pt>
                <c:pt idx="28">
                  <c:v>42.36</c:v>
                </c:pt>
                <c:pt idx="29">
                  <c:v>42.1</c:v>
                </c:pt>
                <c:pt idx="30">
                  <c:v>42.01</c:v>
                </c:pt>
                <c:pt idx="31">
                  <c:v>42.53</c:v>
                </c:pt>
                <c:pt idx="32">
                  <c:v>42.33</c:v>
                </c:pt>
                <c:pt idx="33">
                  <c:v>43.33</c:v>
                </c:pt>
                <c:pt idx="34">
                  <c:v>41.93</c:v>
                </c:pt>
                <c:pt idx="35">
                  <c:v>42.06</c:v>
                </c:pt>
                <c:pt idx="36">
                  <c:v>42.09</c:v>
                </c:pt>
                <c:pt idx="37">
                  <c:v>42.07</c:v>
                </c:pt>
                <c:pt idx="38">
                  <c:v>42.14</c:v>
                </c:pt>
                <c:pt idx="39">
                  <c:v>42.03</c:v>
                </c:pt>
                <c:pt idx="40">
                  <c:v>41.9</c:v>
                </c:pt>
                <c:pt idx="41">
                  <c:v>42.26</c:v>
                </c:pt>
                <c:pt idx="42">
                  <c:v>42.11</c:v>
                </c:pt>
                <c:pt idx="43">
                  <c:v>42.19</c:v>
                </c:pt>
                <c:pt idx="44">
                  <c:v>42.17</c:v>
                </c:pt>
                <c:pt idx="45">
                  <c:v>42.34</c:v>
                </c:pt>
                <c:pt idx="46">
                  <c:v>41.82</c:v>
                </c:pt>
                <c:pt idx="47">
                  <c:v>42.04</c:v>
                </c:pt>
                <c:pt idx="48">
                  <c:v>42.06</c:v>
                </c:pt>
                <c:pt idx="49">
                  <c:v>41.85</c:v>
                </c:pt>
                <c:pt idx="50">
                  <c:v>42.25</c:v>
                </c:pt>
                <c:pt idx="51">
                  <c:v>42.06</c:v>
                </c:pt>
                <c:pt idx="52">
                  <c:v>42</c:v>
                </c:pt>
                <c:pt idx="53">
                  <c:v>42.56</c:v>
                </c:pt>
                <c:pt idx="54">
                  <c:v>41.97</c:v>
                </c:pt>
                <c:pt idx="55">
                  <c:v>42.03</c:v>
                </c:pt>
                <c:pt idx="56">
                  <c:v>42.53</c:v>
                </c:pt>
                <c:pt idx="57" formatCode="General">
                  <c:v>41.95</c:v>
                </c:pt>
                <c:pt idx="58" formatCode="General">
                  <c:v>41.97</c:v>
                </c:pt>
                <c:pt idx="59" formatCode="General">
                  <c:v>42.18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vgoru'!$E$18</c:f>
              <c:strCache>
                <c:ptCount val="1"/>
                <c:pt idx="0">
                  <c:v>Мифтахутдинов Иьяс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vgoru'!$E$19:$E$78</c:f>
              <c:numCache>
                <c:formatCode>0.00</c:formatCode>
                <c:ptCount val="60"/>
                <c:pt idx="0">
                  <c:v>42.13</c:v>
                </c:pt>
                <c:pt idx="1">
                  <c:v>42.07</c:v>
                </c:pt>
                <c:pt idx="2">
                  <c:v>42.37</c:v>
                </c:pt>
                <c:pt idx="3">
                  <c:v>42.05</c:v>
                </c:pt>
                <c:pt idx="4">
                  <c:v>42.07</c:v>
                </c:pt>
                <c:pt idx="5">
                  <c:v>42.36</c:v>
                </c:pt>
                <c:pt idx="6">
                  <c:v>42.64</c:v>
                </c:pt>
                <c:pt idx="7">
                  <c:v>41.86</c:v>
                </c:pt>
                <c:pt idx="8">
                  <c:v>42.29</c:v>
                </c:pt>
                <c:pt idx="9">
                  <c:v>42.19</c:v>
                </c:pt>
                <c:pt idx="10">
                  <c:v>42.03</c:v>
                </c:pt>
                <c:pt idx="11">
                  <c:v>42.08</c:v>
                </c:pt>
                <c:pt idx="12">
                  <c:v>42.28</c:v>
                </c:pt>
                <c:pt idx="13">
                  <c:v>42.31</c:v>
                </c:pt>
                <c:pt idx="14">
                  <c:v>42.25</c:v>
                </c:pt>
                <c:pt idx="15">
                  <c:v>42.22</c:v>
                </c:pt>
                <c:pt idx="16">
                  <c:v>42.83</c:v>
                </c:pt>
                <c:pt idx="17">
                  <c:v>42.06</c:v>
                </c:pt>
                <c:pt idx="18">
                  <c:v>42.04</c:v>
                </c:pt>
                <c:pt idx="19">
                  <c:v>42.28</c:v>
                </c:pt>
                <c:pt idx="20">
                  <c:v>41.72</c:v>
                </c:pt>
                <c:pt idx="21">
                  <c:v>42.06</c:v>
                </c:pt>
                <c:pt idx="22">
                  <c:v>44.12</c:v>
                </c:pt>
                <c:pt idx="23">
                  <c:v>42.69</c:v>
                </c:pt>
                <c:pt idx="24">
                  <c:v>42.98</c:v>
                </c:pt>
                <c:pt idx="25">
                  <c:v>42.5</c:v>
                </c:pt>
                <c:pt idx="26">
                  <c:v>42.24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vgoru'!$F$18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vgoru'!$F$19:$F$78</c:f>
              <c:numCache>
                <c:formatCode>0.00</c:formatCode>
                <c:ptCount val="60"/>
                <c:pt idx="0">
                  <c:v>42.27</c:v>
                </c:pt>
                <c:pt idx="1">
                  <c:v>42.19</c:v>
                </c:pt>
                <c:pt idx="2">
                  <c:v>41.9</c:v>
                </c:pt>
                <c:pt idx="3">
                  <c:v>42.06</c:v>
                </c:pt>
                <c:pt idx="4">
                  <c:v>42.03</c:v>
                </c:pt>
                <c:pt idx="5">
                  <c:v>42.08</c:v>
                </c:pt>
                <c:pt idx="6">
                  <c:v>42.05</c:v>
                </c:pt>
                <c:pt idx="7">
                  <c:v>42.3</c:v>
                </c:pt>
                <c:pt idx="8">
                  <c:v>42.13</c:v>
                </c:pt>
                <c:pt idx="9">
                  <c:v>41.99</c:v>
                </c:pt>
                <c:pt idx="10">
                  <c:v>42.11</c:v>
                </c:pt>
                <c:pt idx="11">
                  <c:v>42.26</c:v>
                </c:pt>
                <c:pt idx="12">
                  <c:v>42.1</c:v>
                </c:pt>
                <c:pt idx="13">
                  <c:v>42.22</c:v>
                </c:pt>
                <c:pt idx="14">
                  <c:v>41.97</c:v>
                </c:pt>
                <c:pt idx="15">
                  <c:v>42.2</c:v>
                </c:pt>
                <c:pt idx="16">
                  <c:v>42.04</c:v>
                </c:pt>
                <c:pt idx="17">
                  <c:v>42.09</c:v>
                </c:pt>
                <c:pt idx="18">
                  <c:v>42.15</c:v>
                </c:pt>
                <c:pt idx="19">
                  <c:v>42.11</c:v>
                </c:pt>
                <c:pt idx="20">
                  <c:v>41.97</c:v>
                </c:pt>
                <c:pt idx="21">
                  <c:v>41.95</c:v>
                </c:pt>
                <c:pt idx="22">
                  <c:v>42.06</c:v>
                </c:pt>
                <c:pt idx="23">
                  <c:v>42.01</c:v>
                </c:pt>
                <c:pt idx="24">
                  <c:v>42.19</c:v>
                </c:pt>
                <c:pt idx="25">
                  <c:v>41.92</c:v>
                </c:pt>
                <c:pt idx="26">
                  <c:v>41.94</c:v>
                </c:pt>
                <c:pt idx="27">
                  <c:v>42.63</c:v>
                </c:pt>
                <c:pt idx="28">
                  <c:v>42.23</c:v>
                </c:pt>
                <c:pt idx="29">
                  <c:v>42.04</c:v>
                </c:pt>
                <c:pt idx="30">
                  <c:v>42.15</c:v>
                </c:pt>
                <c:pt idx="31">
                  <c:v>42.14</c:v>
                </c:pt>
                <c:pt idx="32">
                  <c:v>42.02</c:v>
                </c:pt>
                <c:pt idx="33">
                  <c:v>41.95</c:v>
                </c:pt>
                <c:pt idx="34">
                  <c:v>42</c:v>
                </c:pt>
                <c:pt idx="35">
                  <c:v>41.89</c:v>
                </c:pt>
                <c:pt idx="36">
                  <c:v>42.11</c:v>
                </c:pt>
                <c:pt idx="37">
                  <c:v>42.01</c:v>
                </c:pt>
                <c:pt idx="38">
                  <c:v>42.04</c:v>
                </c:pt>
                <c:pt idx="39">
                  <c:v>42</c:v>
                </c:pt>
                <c:pt idx="40">
                  <c:v>41.91</c:v>
                </c:pt>
                <c:pt idx="41">
                  <c:v>42.01</c:v>
                </c:pt>
                <c:pt idx="42">
                  <c:v>41.91</c:v>
                </c:pt>
                <c:pt idx="43">
                  <c:v>42.08</c:v>
                </c:pt>
                <c:pt idx="44">
                  <c:v>42</c:v>
                </c:pt>
                <c:pt idx="45">
                  <c:v>41.84</c:v>
                </c:pt>
                <c:pt idx="46">
                  <c:v>41.92</c:v>
                </c:pt>
                <c:pt idx="47">
                  <c:v>42.62</c:v>
                </c:pt>
                <c:pt idx="48">
                  <c:v>42.14</c:v>
                </c:pt>
                <c:pt idx="49">
                  <c:v>42.1</c:v>
                </c:pt>
                <c:pt idx="50">
                  <c:v>42.02</c:v>
                </c:pt>
                <c:pt idx="51">
                  <c:v>41.86</c:v>
                </c:pt>
                <c:pt idx="52">
                  <c:v>42.08</c:v>
                </c:pt>
                <c:pt idx="53">
                  <c:v>42.2</c:v>
                </c:pt>
                <c:pt idx="54">
                  <c:v>42.14</c:v>
                </c:pt>
                <c:pt idx="55">
                  <c:v>42.03</c:v>
                </c:pt>
                <c:pt idx="56">
                  <c:v>42.04</c:v>
                </c:pt>
                <c:pt idx="57" formatCode="General">
                  <c:v>42.08</c:v>
                </c:pt>
                <c:pt idx="58" formatCode="General">
                  <c:v>42.03</c:v>
                </c:pt>
                <c:pt idx="59" formatCode="General">
                  <c:v>42.12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vgoru'!$G$18</c:f>
              <c:strCache>
                <c:ptCount val="1"/>
                <c:pt idx="0">
                  <c:v>Мифтахутдинов Иьяс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vgoru'!$G$19:$G$78</c:f>
              <c:numCache>
                <c:formatCode>0.00</c:formatCode>
                <c:ptCount val="60"/>
                <c:pt idx="0">
                  <c:v>42.41</c:v>
                </c:pt>
                <c:pt idx="1">
                  <c:v>42.06</c:v>
                </c:pt>
                <c:pt idx="2">
                  <c:v>42.25</c:v>
                </c:pt>
                <c:pt idx="3">
                  <c:v>41.89</c:v>
                </c:pt>
                <c:pt idx="4">
                  <c:v>42.53</c:v>
                </c:pt>
                <c:pt idx="5">
                  <c:v>42.2</c:v>
                </c:pt>
                <c:pt idx="6">
                  <c:v>41.9</c:v>
                </c:pt>
                <c:pt idx="7">
                  <c:v>42.2</c:v>
                </c:pt>
                <c:pt idx="8">
                  <c:v>42.44</c:v>
                </c:pt>
                <c:pt idx="9">
                  <c:v>42.1</c:v>
                </c:pt>
                <c:pt idx="10">
                  <c:v>41.97</c:v>
                </c:pt>
                <c:pt idx="11">
                  <c:v>42.24</c:v>
                </c:pt>
                <c:pt idx="12">
                  <c:v>42.18</c:v>
                </c:pt>
                <c:pt idx="13">
                  <c:v>42.03</c:v>
                </c:pt>
                <c:pt idx="14">
                  <c:v>42</c:v>
                </c:pt>
                <c:pt idx="15">
                  <c:v>42.09</c:v>
                </c:pt>
                <c:pt idx="16">
                  <c:v>42.03</c:v>
                </c:pt>
                <c:pt idx="17">
                  <c:v>42.09</c:v>
                </c:pt>
                <c:pt idx="18">
                  <c:v>42.23</c:v>
                </c:pt>
                <c:pt idx="19">
                  <c:v>41.99</c:v>
                </c:pt>
                <c:pt idx="20">
                  <c:v>42.26</c:v>
                </c:pt>
                <c:pt idx="21">
                  <c:v>42.03</c:v>
                </c:pt>
                <c:pt idx="22">
                  <c:v>42.18</c:v>
                </c:pt>
                <c:pt idx="23">
                  <c:v>42.12</c:v>
                </c:pt>
                <c:pt idx="24">
                  <c:v>42.03</c:v>
                </c:pt>
                <c:pt idx="25">
                  <c:v>42.42</c:v>
                </c:pt>
                <c:pt idx="26">
                  <c:v>42.43</c:v>
                </c:pt>
                <c:pt idx="27">
                  <c:v>41.8</c:v>
                </c:pt>
                <c:pt idx="28">
                  <c:v>42.18</c:v>
                </c:pt>
                <c:pt idx="29">
                  <c:v>42.07</c:v>
                </c:pt>
                <c:pt idx="30">
                  <c:v>42.25</c:v>
                </c:pt>
              </c:numCache>
            </c:numRef>
          </c:val>
        </c:ser>
        <c:ser>
          <c:idx val="5"/>
          <c:order val="5"/>
          <c:tx>
            <c:strRef>
              <c:f>'Vpered ta vgoru'!$H$18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vgoru'!$B$19:$B$78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'Vpered ta vgoru'!$H$19:$H$78</c:f>
              <c:numCache>
                <c:formatCode>0.00</c:formatCode>
                <c:ptCount val="60"/>
                <c:pt idx="0">
                  <c:v>42.28</c:v>
                </c:pt>
                <c:pt idx="1">
                  <c:v>42.14</c:v>
                </c:pt>
                <c:pt idx="2">
                  <c:v>42.45</c:v>
                </c:pt>
                <c:pt idx="3">
                  <c:v>42.1</c:v>
                </c:pt>
                <c:pt idx="4">
                  <c:v>42.42</c:v>
                </c:pt>
                <c:pt idx="5">
                  <c:v>42.04</c:v>
                </c:pt>
                <c:pt idx="6">
                  <c:v>42.17</c:v>
                </c:pt>
                <c:pt idx="7">
                  <c:v>41.94</c:v>
                </c:pt>
                <c:pt idx="8">
                  <c:v>42.47</c:v>
                </c:pt>
                <c:pt idx="9">
                  <c:v>42.08</c:v>
                </c:pt>
                <c:pt idx="10">
                  <c:v>42.18</c:v>
                </c:pt>
                <c:pt idx="11">
                  <c:v>42.09</c:v>
                </c:pt>
                <c:pt idx="12">
                  <c:v>41.91</c:v>
                </c:pt>
                <c:pt idx="13">
                  <c:v>41.89</c:v>
                </c:pt>
                <c:pt idx="14">
                  <c:v>42.08</c:v>
                </c:pt>
                <c:pt idx="15">
                  <c:v>41.79</c:v>
                </c:pt>
                <c:pt idx="16">
                  <c:v>42.07</c:v>
                </c:pt>
                <c:pt idx="17">
                  <c:v>42.03</c:v>
                </c:pt>
                <c:pt idx="18">
                  <c:v>41.93</c:v>
                </c:pt>
                <c:pt idx="19">
                  <c:v>41.95</c:v>
                </c:pt>
                <c:pt idx="20">
                  <c:v>41.93</c:v>
                </c:pt>
                <c:pt idx="21">
                  <c:v>41.93</c:v>
                </c:pt>
                <c:pt idx="22">
                  <c:v>41.91</c:v>
                </c:pt>
                <c:pt idx="23">
                  <c:v>41.9</c:v>
                </c:pt>
                <c:pt idx="24">
                  <c:v>41.96</c:v>
                </c:pt>
                <c:pt idx="25">
                  <c:v>41.94</c:v>
                </c:pt>
                <c:pt idx="26">
                  <c:v>41.92</c:v>
                </c:pt>
                <c:pt idx="27">
                  <c:v>42.05</c:v>
                </c:pt>
                <c:pt idx="28">
                  <c:v>41.92</c:v>
                </c:pt>
                <c:pt idx="29">
                  <c:v>42.03</c:v>
                </c:pt>
                <c:pt idx="30">
                  <c:v>41.88</c:v>
                </c:pt>
                <c:pt idx="31">
                  <c:v>41.95</c:v>
                </c:pt>
              </c:numCache>
            </c:numRef>
          </c:val>
        </c:ser>
        <c:marker val="1"/>
        <c:axId val="142968320"/>
        <c:axId val="142969856"/>
      </c:lineChart>
      <c:catAx>
        <c:axId val="142968320"/>
        <c:scaling>
          <c:orientation val="minMax"/>
        </c:scaling>
        <c:axPos val="b"/>
        <c:numFmt formatCode="General" sourceLinked="1"/>
        <c:majorTickMark val="none"/>
        <c:tickLblPos val="nextTo"/>
        <c:crossAx val="142969856"/>
        <c:crosses val="autoZero"/>
        <c:auto val="1"/>
        <c:lblAlgn val="ctr"/>
        <c:lblOffset val="100"/>
      </c:catAx>
      <c:valAx>
        <c:axId val="14296985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29683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7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'Hurricane RT'!$C$18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RT'!$C$19:$C$78</c:f>
              <c:numCache>
                <c:formatCode>0.00</c:formatCode>
                <c:ptCount val="60"/>
                <c:pt idx="0">
                  <c:v>44.25</c:v>
                </c:pt>
                <c:pt idx="1">
                  <c:v>42.63</c:v>
                </c:pt>
                <c:pt idx="2">
                  <c:v>42.27</c:v>
                </c:pt>
                <c:pt idx="3">
                  <c:v>42.29</c:v>
                </c:pt>
                <c:pt idx="4">
                  <c:v>42.09</c:v>
                </c:pt>
                <c:pt idx="5">
                  <c:v>42.04</c:v>
                </c:pt>
                <c:pt idx="6">
                  <c:v>42.1</c:v>
                </c:pt>
                <c:pt idx="7">
                  <c:v>42.12</c:v>
                </c:pt>
                <c:pt idx="8">
                  <c:v>42.14</c:v>
                </c:pt>
                <c:pt idx="9">
                  <c:v>41.98</c:v>
                </c:pt>
                <c:pt idx="10">
                  <c:v>42.21</c:v>
                </c:pt>
                <c:pt idx="11">
                  <c:v>42.15</c:v>
                </c:pt>
                <c:pt idx="12">
                  <c:v>42.21</c:v>
                </c:pt>
                <c:pt idx="13">
                  <c:v>42.13</c:v>
                </c:pt>
                <c:pt idx="14">
                  <c:v>42.16</c:v>
                </c:pt>
                <c:pt idx="15">
                  <c:v>42.02</c:v>
                </c:pt>
                <c:pt idx="16">
                  <c:v>42.8</c:v>
                </c:pt>
                <c:pt idx="17">
                  <c:v>42.91</c:v>
                </c:pt>
                <c:pt idx="18">
                  <c:v>42.28</c:v>
                </c:pt>
                <c:pt idx="19">
                  <c:v>42.02</c:v>
                </c:pt>
                <c:pt idx="20">
                  <c:v>42.34</c:v>
                </c:pt>
                <c:pt idx="21">
                  <c:v>42.07</c:v>
                </c:pt>
                <c:pt idx="22">
                  <c:v>42.08</c:v>
                </c:pt>
                <c:pt idx="23">
                  <c:v>42.02</c:v>
                </c:pt>
                <c:pt idx="24">
                  <c:v>41.92</c:v>
                </c:pt>
                <c:pt idx="25">
                  <c:v>41.98</c:v>
                </c:pt>
                <c:pt idx="26">
                  <c:v>42.15</c:v>
                </c:pt>
                <c:pt idx="27">
                  <c:v>42.07</c:v>
                </c:pt>
                <c:pt idx="28">
                  <c:v>42.03</c:v>
                </c:pt>
                <c:pt idx="29">
                  <c:v>42.1</c:v>
                </c:pt>
                <c:pt idx="30">
                  <c:v>42.21</c:v>
                </c:pt>
                <c:pt idx="31">
                  <c:v>42.16</c:v>
                </c:pt>
                <c:pt idx="32">
                  <c:v>42.17</c:v>
                </c:pt>
                <c:pt idx="33">
                  <c:v>42.17</c:v>
                </c:pt>
                <c:pt idx="34">
                  <c:v>42.5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'Hurricane RT'!$D$18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RT'!$D$19:$D$78</c:f>
              <c:numCache>
                <c:formatCode>0.00</c:formatCode>
                <c:ptCount val="60"/>
                <c:pt idx="0">
                  <c:v>45.59</c:v>
                </c:pt>
                <c:pt idx="1">
                  <c:v>42.48</c:v>
                </c:pt>
                <c:pt idx="2">
                  <c:v>42.56</c:v>
                </c:pt>
                <c:pt idx="3">
                  <c:v>43</c:v>
                </c:pt>
                <c:pt idx="4">
                  <c:v>42.21</c:v>
                </c:pt>
                <c:pt idx="5">
                  <c:v>42.17</c:v>
                </c:pt>
                <c:pt idx="6">
                  <c:v>42.2</c:v>
                </c:pt>
                <c:pt idx="7">
                  <c:v>42.38</c:v>
                </c:pt>
                <c:pt idx="8">
                  <c:v>42.22</c:v>
                </c:pt>
                <c:pt idx="9">
                  <c:v>42.35</c:v>
                </c:pt>
                <c:pt idx="10">
                  <c:v>43.09</c:v>
                </c:pt>
                <c:pt idx="11">
                  <c:v>42.31</c:v>
                </c:pt>
                <c:pt idx="12">
                  <c:v>42.29</c:v>
                </c:pt>
                <c:pt idx="13">
                  <c:v>42.36</c:v>
                </c:pt>
                <c:pt idx="14">
                  <c:v>42.25</c:v>
                </c:pt>
                <c:pt idx="15">
                  <c:v>42.19</c:v>
                </c:pt>
                <c:pt idx="16">
                  <c:v>42.04</c:v>
                </c:pt>
                <c:pt idx="17">
                  <c:v>42.21</c:v>
                </c:pt>
                <c:pt idx="18">
                  <c:v>42.29</c:v>
                </c:pt>
                <c:pt idx="19">
                  <c:v>42.48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'Hurricane RT'!$E$18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RT'!$E$19:$E$78</c:f>
              <c:numCache>
                <c:formatCode>0.00</c:formatCode>
                <c:ptCount val="60"/>
                <c:pt idx="0">
                  <c:v>42.32</c:v>
                </c:pt>
                <c:pt idx="1">
                  <c:v>42.27</c:v>
                </c:pt>
                <c:pt idx="2">
                  <c:v>42.12</c:v>
                </c:pt>
                <c:pt idx="3">
                  <c:v>42.46</c:v>
                </c:pt>
                <c:pt idx="4">
                  <c:v>42.23</c:v>
                </c:pt>
                <c:pt idx="5">
                  <c:v>42.19</c:v>
                </c:pt>
                <c:pt idx="6">
                  <c:v>42.19</c:v>
                </c:pt>
                <c:pt idx="7">
                  <c:v>42.1</c:v>
                </c:pt>
                <c:pt idx="8">
                  <c:v>42.06</c:v>
                </c:pt>
                <c:pt idx="9">
                  <c:v>42.28</c:v>
                </c:pt>
                <c:pt idx="10">
                  <c:v>42.24</c:v>
                </c:pt>
                <c:pt idx="11">
                  <c:v>42.21</c:v>
                </c:pt>
                <c:pt idx="12">
                  <c:v>42.2</c:v>
                </c:pt>
                <c:pt idx="13">
                  <c:v>42.27</c:v>
                </c:pt>
                <c:pt idx="14">
                  <c:v>43.28</c:v>
                </c:pt>
                <c:pt idx="15">
                  <c:v>42.05</c:v>
                </c:pt>
                <c:pt idx="16">
                  <c:v>42.51</c:v>
                </c:pt>
                <c:pt idx="17">
                  <c:v>42.22</c:v>
                </c:pt>
                <c:pt idx="18">
                  <c:v>42.38</c:v>
                </c:pt>
                <c:pt idx="19">
                  <c:v>42.02</c:v>
                </c:pt>
                <c:pt idx="20">
                  <c:v>42.32</c:v>
                </c:pt>
                <c:pt idx="21">
                  <c:v>42.2</c:v>
                </c:pt>
                <c:pt idx="22">
                  <c:v>42.23</c:v>
                </c:pt>
                <c:pt idx="23">
                  <c:v>42.19</c:v>
                </c:pt>
                <c:pt idx="24">
                  <c:v>42.31</c:v>
                </c:pt>
                <c:pt idx="25">
                  <c:v>42.42</c:v>
                </c:pt>
                <c:pt idx="26">
                  <c:v>42.28</c:v>
                </c:pt>
                <c:pt idx="27">
                  <c:v>42.3</c:v>
                </c:pt>
                <c:pt idx="28">
                  <c:v>42.29</c:v>
                </c:pt>
                <c:pt idx="29">
                  <c:v>42.33</c:v>
                </c:pt>
                <c:pt idx="30">
                  <c:v>42.28</c:v>
                </c:pt>
                <c:pt idx="31">
                  <c:v>42.32</c:v>
                </c:pt>
                <c:pt idx="32">
                  <c:v>42.12</c:v>
                </c:pt>
                <c:pt idx="33">
                  <c:v>42.26</c:v>
                </c:pt>
                <c:pt idx="34">
                  <c:v>42.26</c:v>
                </c:pt>
                <c:pt idx="35">
                  <c:v>42.27</c:v>
                </c:pt>
                <c:pt idx="36">
                  <c:v>42.29</c:v>
                </c:pt>
                <c:pt idx="37">
                  <c:v>42.19</c:v>
                </c:pt>
                <c:pt idx="38">
                  <c:v>42.09</c:v>
                </c:pt>
                <c:pt idx="39">
                  <c:v>42.17</c:v>
                </c:pt>
                <c:pt idx="40">
                  <c:v>42.29</c:v>
                </c:pt>
                <c:pt idx="41">
                  <c:v>42.17</c:v>
                </c:pt>
                <c:pt idx="42">
                  <c:v>42.1</c:v>
                </c:pt>
                <c:pt idx="43">
                  <c:v>42.12</c:v>
                </c:pt>
                <c:pt idx="44">
                  <c:v>41.99</c:v>
                </c:pt>
                <c:pt idx="45">
                  <c:v>42.05</c:v>
                </c:pt>
                <c:pt idx="46">
                  <c:v>42.18</c:v>
                </c:pt>
                <c:pt idx="47">
                  <c:v>42.04</c:v>
                </c:pt>
                <c:pt idx="48">
                  <c:v>42.2</c:v>
                </c:pt>
                <c:pt idx="49">
                  <c:v>42.17</c:v>
                </c:pt>
                <c:pt idx="50">
                  <c:v>42.07</c:v>
                </c:pt>
                <c:pt idx="51">
                  <c:v>42.01</c:v>
                </c:pt>
                <c:pt idx="52">
                  <c:v>42.04</c:v>
                </c:pt>
                <c:pt idx="53">
                  <c:v>42.32</c:v>
                </c:pt>
                <c:pt idx="54">
                  <c:v>42.07</c:v>
                </c:pt>
                <c:pt idx="55">
                  <c:v>42.17</c:v>
                </c:pt>
                <c:pt idx="56">
                  <c:v>42.15</c:v>
                </c:pt>
                <c:pt idx="57" formatCode="General">
                  <c:v>42.25</c:v>
                </c:pt>
                <c:pt idx="58" formatCode="General">
                  <c:v>41.92</c:v>
                </c:pt>
                <c:pt idx="59" formatCode="General">
                  <c:v>42.22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'Hurricane RT'!$F$18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RT'!$F$19:$F$78</c:f>
              <c:numCache>
                <c:formatCode>0.00</c:formatCode>
                <c:ptCount val="60"/>
                <c:pt idx="0">
                  <c:v>42.22</c:v>
                </c:pt>
                <c:pt idx="1">
                  <c:v>42.69</c:v>
                </c:pt>
                <c:pt idx="2">
                  <c:v>42.61</c:v>
                </c:pt>
                <c:pt idx="3">
                  <c:v>42.88</c:v>
                </c:pt>
                <c:pt idx="4">
                  <c:v>42.3</c:v>
                </c:pt>
                <c:pt idx="5">
                  <c:v>42.09</c:v>
                </c:pt>
                <c:pt idx="6">
                  <c:v>42.15</c:v>
                </c:pt>
                <c:pt idx="7">
                  <c:v>42.07</c:v>
                </c:pt>
                <c:pt idx="8">
                  <c:v>42.06</c:v>
                </c:pt>
                <c:pt idx="9">
                  <c:v>42.24</c:v>
                </c:pt>
                <c:pt idx="10">
                  <c:v>42.15</c:v>
                </c:pt>
                <c:pt idx="11">
                  <c:v>42.22</c:v>
                </c:pt>
                <c:pt idx="12">
                  <c:v>42.36</c:v>
                </c:pt>
                <c:pt idx="13">
                  <c:v>42.05</c:v>
                </c:pt>
                <c:pt idx="14">
                  <c:v>42.09</c:v>
                </c:pt>
                <c:pt idx="15">
                  <c:v>42.22</c:v>
                </c:pt>
                <c:pt idx="16">
                  <c:v>42.19</c:v>
                </c:pt>
                <c:pt idx="17">
                  <c:v>42.49</c:v>
                </c:pt>
                <c:pt idx="18">
                  <c:v>42.35</c:v>
                </c:pt>
                <c:pt idx="19">
                  <c:v>42.51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'Hurricane RT'!$G$18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RT'!$G$19:$G$78</c:f>
              <c:numCache>
                <c:formatCode>0.00</c:formatCode>
                <c:ptCount val="60"/>
                <c:pt idx="0">
                  <c:v>42.28</c:v>
                </c:pt>
                <c:pt idx="1">
                  <c:v>42.17</c:v>
                </c:pt>
                <c:pt idx="2">
                  <c:v>42.5</c:v>
                </c:pt>
                <c:pt idx="3">
                  <c:v>42.18</c:v>
                </c:pt>
                <c:pt idx="4">
                  <c:v>42.02</c:v>
                </c:pt>
                <c:pt idx="5">
                  <c:v>41.98</c:v>
                </c:pt>
                <c:pt idx="6">
                  <c:v>42.07</c:v>
                </c:pt>
                <c:pt idx="7">
                  <c:v>42.11</c:v>
                </c:pt>
                <c:pt idx="8">
                  <c:v>41.99</c:v>
                </c:pt>
                <c:pt idx="9">
                  <c:v>43.52</c:v>
                </c:pt>
                <c:pt idx="10">
                  <c:v>42.08</c:v>
                </c:pt>
                <c:pt idx="11">
                  <c:v>41.94</c:v>
                </c:pt>
                <c:pt idx="12">
                  <c:v>41.98</c:v>
                </c:pt>
                <c:pt idx="13">
                  <c:v>42.02</c:v>
                </c:pt>
                <c:pt idx="14">
                  <c:v>42.21</c:v>
                </c:pt>
                <c:pt idx="15">
                  <c:v>42.08</c:v>
                </c:pt>
                <c:pt idx="16">
                  <c:v>42.27</c:v>
                </c:pt>
                <c:pt idx="17">
                  <c:v>42.1</c:v>
                </c:pt>
                <c:pt idx="18">
                  <c:v>41.98</c:v>
                </c:pt>
                <c:pt idx="19">
                  <c:v>42.14</c:v>
                </c:pt>
                <c:pt idx="20">
                  <c:v>42.22</c:v>
                </c:pt>
                <c:pt idx="21">
                  <c:v>42.01</c:v>
                </c:pt>
                <c:pt idx="22">
                  <c:v>42.14</c:v>
                </c:pt>
                <c:pt idx="23">
                  <c:v>42.36</c:v>
                </c:pt>
                <c:pt idx="24">
                  <c:v>42.12</c:v>
                </c:pt>
                <c:pt idx="25">
                  <c:v>42.18</c:v>
                </c:pt>
                <c:pt idx="26">
                  <c:v>42.13</c:v>
                </c:pt>
                <c:pt idx="27">
                  <c:v>41.92</c:v>
                </c:pt>
                <c:pt idx="28">
                  <c:v>41.95</c:v>
                </c:pt>
                <c:pt idx="29">
                  <c:v>41.94</c:v>
                </c:pt>
                <c:pt idx="30">
                  <c:v>41.94</c:v>
                </c:pt>
                <c:pt idx="31">
                  <c:v>42.09</c:v>
                </c:pt>
                <c:pt idx="32">
                  <c:v>42.04</c:v>
                </c:pt>
                <c:pt idx="33">
                  <c:v>41.99</c:v>
                </c:pt>
                <c:pt idx="34">
                  <c:v>42.05</c:v>
                </c:pt>
                <c:pt idx="35">
                  <c:v>42.11</c:v>
                </c:pt>
                <c:pt idx="36">
                  <c:v>42.16</c:v>
                </c:pt>
                <c:pt idx="37">
                  <c:v>42.22</c:v>
                </c:pt>
                <c:pt idx="38">
                  <c:v>42</c:v>
                </c:pt>
                <c:pt idx="39">
                  <c:v>41.99</c:v>
                </c:pt>
                <c:pt idx="40">
                  <c:v>42.04</c:v>
                </c:pt>
                <c:pt idx="41">
                  <c:v>42.06</c:v>
                </c:pt>
                <c:pt idx="42">
                  <c:v>42</c:v>
                </c:pt>
                <c:pt idx="43">
                  <c:v>41.89</c:v>
                </c:pt>
                <c:pt idx="44">
                  <c:v>42.09</c:v>
                </c:pt>
                <c:pt idx="45">
                  <c:v>41.97</c:v>
                </c:pt>
                <c:pt idx="46">
                  <c:v>41.94</c:v>
                </c:pt>
                <c:pt idx="47">
                  <c:v>42.33</c:v>
                </c:pt>
                <c:pt idx="48">
                  <c:v>42</c:v>
                </c:pt>
                <c:pt idx="49">
                  <c:v>42</c:v>
                </c:pt>
                <c:pt idx="50">
                  <c:v>41.96</c:v>
                </c:pt>
                <c:pt idx="51">
                  <c:v>42.12</c:v>
                </c:pt>
                <c:pt idx="52">
                  <c:v>41.93</c:v>
                </c:pt>
                <c:pt idx="53">
                  <c:v>41.92</c:v>
                </c:pt>
                <c:pt idx="54">
                  <c:v>42.78</c:v>
                </c:pt>
                <c:pt idx="55">
                  <c:v>42.04</c:v>
                </c:pt>
                <c:pt idx="56">
                  <c:v>41.97</c:v>
                </c:pt>
                <c:pt idx="57" formatCode="General">
                  <c:v>41.99</c:v>
                </c:pt>
                <c:pt idx="58" formatCode="General">
                  <c:v>41.84</c:v>
                </c:pt>
                <c:pt idx="59" formatCode="General">
                  <c:v>42.36</c:v>
                </c:pt>
              </c:numCache>
            </c:numRef>
          </c:val>
        </c:ser>
        <c:ser>
          <c:idx val="5"/>
          <c:order val="5"/>
          <c:tx>
            <c:strRef>
              <c:f>'Hurricane RT'!$H$18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'Hurricane RT'!$B$19:$B$78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'Hurricane RT'!$H$19:$H$78</c:f>
              <c:numCache>
                <c:formatCode>0.00</c:formatCode>
                <c:ptCount val="60"/>
                <c:pt idx="0">
                  <c:v>42.44</c:v>
                </c:pt>
                <c:pt idx="1">
                  <c:v>42.41</c:v>
                </c:pt>
                <c:pt idx="2">
                  <c:v>42.31</c:v>
                </c:pt>
                <c:pt idx="3">
                  <c:v>42.65</c:v>
                </c:pt>
                <c:pt idx="4">
                  <c:v>42.18</c:v>
                </c:pt>
                <c:pt idx="5">
                  <c:v>42.57</c:v>
                </c:pt>
                <c:pt idx="6">
                  <c:v>42.37</c:v>
                </c:pt>
                <c:pt idx="7">
                  <c:v>42.6</c:v>
                </c:pt>
                <c:pt idx="8">
                  <c:v>42.28</c:v>
                </c:pt>
                <c:pt idx="9">
                  <c:v>42.24</c:v>
                </c:pt>
                <c:pt idx="10">
                  <c:v>42.17</c:v>
                </c:pt>
                <c:pt idx="11">
                  <c:v>42.27</c:v>
                </c:pt>
                <c:pt idx="12">
                  <c:v>42.04</c:v>
                </c:pt>
                <c:pt idx="13">
                  <c:v>42.39</c:v>
                </c:pt>
                <c:pt idx="14">
                  <c:v>42.37</c:v>
                </c:pt>
                <c:pt idx="15">
                  <c:v>42.04</c:v>
                </c:pt>
                <c:pt idx="16">
                  <c:v>42.15</c:v>
                </c:pt>
                <c:pt idx="17">
                  <c:v>42.56</c:v>
                </c:pt>
                <c:pt idx="18">
                  <c:v>42.29</c:v>
                </c:pt>
                <c:pt idx="19">
                  <c:v>42.23</c:v>
                </c:pt>
                <c:pt idx="20">
                  <c:v>42.18</c:v>
                </c:pt>
                <c:pt idx="21">
                  <c:v>42.15</c:v>
                </c:pt>
                <c:pt idx="22">
                  <c:v>41.91</c:v>
                </c:pt>
                <c:pt idx="23">
                  <c:v>42.09</c:v>
                </c:pt>
                <c:pt idx="24">
                  <c:v>42.36</c:v>
                </c:pt>
                <c:pt idx="25">
                  <c:v>42.14</c:v>
                </c:pt>
                <c:pt idx="26">
                  <c:v>42.22</c:v>
                </c:pt>
                <c:pt idx="27">
                  <c:v>42.08</c:v>
                </c:pt>
                <c:pt idx="28">
                  <c:v>42.19</c:v>
                </c:pt>
                <c:pt idx="29">
                  <c:v>42.12</c:v>
                </c:pt>
                <c:pt idx="30">
                  <c:v>42.12</c:v>
                </c:pt>
                <c:pt idx="31">
                  <c:v>42.09</c:v>
                </c:pt>
                <c:pt idx="32">
                  <c:v>42.21</c:v>
                </c:pt>
                <c:pt idx="33">
                  <c:v>42.08</c:v>
                </c:pt>
                <c:pt idx="34">
                  <c:v>42.32</c:v>
                </c:pt>
                <c:pt idx="35">
                  <c:v>42.25</c:v>
                </c:pt>
                <c:pt idx="36">
                  <c:v>42.26</c:v>
                </c:pt>
                <c:pt idx="37">
                  <c:v>42.3</c:v>
                </c:pt>
                <c:pt idx="38">
                  <c:v>42.23</c:v>
                </c:pt>
                <c:pt idx="39">
                  <c:v>42.28</c:v>
                </c:pt>
                <c:pt idx="40">
                  <c:v>42.93</c:v>
                </c:pt>
                <c:pt idx="41">
                  <c:v>43.33</c:v>
                </c:pt>
                <c:pt idx="42">
                  <c:v>42.18</c:v>
                </c:pt>
                <c:pt idx="43">
                  <c:v>42.1</c:v>
                </c:pt>
                <c:pt idx="44">
                  <c:v>42.44</c:v>
                </c:pt>
              </c:numCache>
            </c:numRef>
          </c:val>
        </c:ser>
        <c:marker val="1"/>
        <c:axId val="142879744"/>
        <c:axId val="142897920"/>
      </c:lineChart>
      <c:catAx>
        <c:axId val="142879744"/>
        <c:scaling>
          <c:orientation val="minMax"/>
        </c:scaling>
        <c:axPos val="b"/>
        <c:numFmt formatCode="General" sourceLinked="1"/>
        <c:majorTickMark val="none"/>
        <c:tickLblPos val="nextTo"/>
        <c:crossAx val="142897920"/>
        <c:crosses val="autoZero"/>
        <c:auto val="1"/>
        <c:lblAlgn val="ctr"/>
        <c:lblOffset val="100"/>
      </c:catAx>
      <c:valAx>
        <c:axId val="14289792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28797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Master'!$C$19:$C$85</c:f>
              <c:numCache>
                <c:formatCode>0.00</c:formatCode>
                <c:ptCount val="67"/>
                <c:pt idx="0">
                  <c:v>46.03</c:v>
                </c:pt>
                <c:pt idx="1">
                  <c:v>43.82</c:v>
                </c:pt>
                <c:pt idx="2">
                  <c:v>42.67</c:v>
                </c:pt>
                <c:pt idx="3">
                  <c:v>42.05</c:v>
                </c:pt>
                <c:pt idx="4">
                  <c:v>42.7</c:v>
                </c:pt>
                <c:pt idx="5">
                  <c:v>42.43</c:v>
                </c:pt>
                <c:pt idx="6">
                  <c:v>43.92</c:v>
                </c:pt>
                <c:pt idx="7">
                  <c:v>42.56</c:v>
                </c:pt>
                <c:pt idx="8">
                  <c:v>42.2</c:v>
                </c:pt>
                <c:pt idx="9">
                  <c:v>42.12</c:v>
                </c:pt>
                <c:pt idx="10">
                  <c:v>42.12</c:v>
                </c:pt>
                <c:pt idx="11">
                  <c:v>42.49</c:v>
                </c:pt>
                <c:pt idx="12">
                  <c:v>42.91</c:v>
                </c:pt>
                <c:pt idx="13">
                  <c:v>41.98</c:v>
                </c:pt>
                <c:pt idx="14">
                  <c:v>42.08</c:v>
                </c:pt>
                <c:pt idx="15">
                  <c:v>42.11</c:v>
                </c:pt>
                <c:pt idx="16">
                  <c:v>42.49</c:v>
                </c:pt>
                <c:pt idx="17">
                  <c:v>42.8</c:v>
                </c:pt>
                <c:pt idx="18">
                  <c:v>42.12</c:v>
                </c:pt>
                <c:pt idx="19">
                  <c:v>42.01</c:v>
                </c:pt>
                <c:pt idx="20">
                  <c:v>42</c:v>
                </c:pt>
                <c:pt idx="21">
                  <c:v>42.49</c:v>
                </c:pt>
                <c:pt idx="22">
                  <c:v>42.1</c:v>
                </c:pt>
                <c:pt idx="23">
                  <c:v>41.98</c:v>
                </c:pt>
                <c:pt idx="24">
                  <c:v>42.25</c:v>
                </c:pt>
                <c:pt idx="25">
                  <c:v>42.35</c:v>
                </c:pt>
                <c:pt idx="26">
                  <c:v>42</c:v>
                </c:pt>
                <c:pt idx="27">
                  <c:v>42.01</c:v>
                </c:pt>
                <c:pt idx="28">
                  <c:v>42.24</c:v>
                </c:pt>
                <c:pt idx="29">
                  <c:v>42.02</c:v>
                </c:pt>
                <c:pt idx="30">
                  <c:v>42.06</c:v>
                </c:pt>
                <c:pt idx="31">
                  <c:v>42.04</c:v>
                </c:pt>
                <c:pt idx="32">
                  <c:v>41.98</c:v>
                </c:pt>
                <c:pt idx="33">
                  <c:v>42.42</c:v>
                </c:pt>
                <c:pt idx="34">
                  <c:v>43.01</c:v>
                </c:pt>
                <c:pt idx="35">
                  <c:v>42.25</c:v>
                </c:pt>
                <c:pt idx="36">
                  <c:v>42.23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Master'!$D$19:$D$85</c:f>
              <c:numCache>
                <c:formatCode>0.00</c:formatCode>
                <c:ptCount val="67"/>
                <c:pt idx="0">
                  <c:v>42.69</c:v>
                </c:pt>
                <c:pt idx="1">
                  <c:v>42.95</c:v>
                </c:pt>
                <c:pt idx="2">
                  <c:v>42.66</c:v>
                </c:pt>
                <c:pt idx="3">
                  <c:v>43.32</c:v>
                </c:pt>
                <c:pt idx="4">
                  <c:v>42.49</c:v>
                </c:pt>
                <c:pt idx="5">
                  <c:v>42.69</c:v>
                </c:pt>
                <c:pt idx="6">
                  <c:v>42.56</c:v>
                </c:pt>
                <c:pt idx="7">
                  <c:v>42.59</c:v>
                </c:pt>
                <c:pt idx="8">
                  <c:v>42.56</c:v>
                </c:pt>
                <c:pt idx="9">
                  <c:v>42.23</c:v>
                </c:pt>
                <c:pt idx="10">
                  <c:v>42.51</c:v>
                </c:pt>
                <c:pt idx="11">
                  <c:v>42.26</c:v>
                </c:pt>
                <c:pt idx="12">
                  <c:v>42.33</c:v>
                </c:pt>
                <c:pt idx="13">
                  <c:v>42.27</c:v>
                </c:pt>
                <c:pt idx="14">
                  <c:v>42.25</c:v>
                </c:pt>
                <c:pt idx="15">
                  <c:v>42.3</c:v>
                </c:pt>
                <c:pt idx="16">
                  <c:v>42.26</c:v>
                </c:pt>
                <c:pt idx="17">
                  <c:v>42.24</c:v>
                </c:pt>
                <c:pt idx="18">
                  <c:v>42.32</c:v>
                </c:pt>
                <c:pt idx="19">
                  <c:v>42.43</c:v>
                </c:pt>
                <c:pt idx="20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Master'!$E$19:$E$85</c:f>
              <c:numCache>
                <c:formatCode>0.00</c:formatCode>
                <c:ptCount val="67"/>
                <c:pt idx="0">
                  <c:v>43.05</c:v>
                </c:pt>
                <c:pt idx="1">
                  <c:v>42.28</c:v>
                </c:pt>
                <c:pt idx="2">
                  <c:v>42.52</c:v>
                </c:pt>
                <c:pt idx="3">
                  <c:v>44.66</c:v>
                </c:pt>
                <c:pt idx="4">
                  <c:v>42.33</c:v>
                </c:pt>
                <c:pt idx="5">
                  <c:v>42.33</c:v>
                </c:pt>
                <c:pt idx="6">
                  <c:v>42.37</c:v>
                </c:pt>
                <c:pt idx="7">
                  <c:v>42.33</c:v>
                </c:pt>
                <c:pt idx="8">
                  <c:v>42.47</c:v>
                </c:pt>
                <c:pt idx="9">
                  <c:v>42.36</c:v>
                </c:pt>
                <c:pt idx="10">
                  <c:v>42.23</c:v>
                </c:pt>
                <c:pt idx="11">
                  <c:v>42.27</c:v>
                </c:pt>
                <c:pt idx="12">
                  <c:v>42.3</c:v>
                </c:pt>
                <c:pt idx="13">
                  <c:v>42.37</c:v>
                </c:pt>
                <c:pt idx="14">
                  <c:v>42.14</c:v>
                </c:pt>
                <c:pt idx="15">
                  <c:v>42.07</c:v>
                </c:pt>
                <c:pt idx="16">
                  <c:v>42.33</c:v>
                </c:pt>
                <c:pt idx="17">
                  <c:v>42.3</c:v>
                </c:pt>
                <c:pt idx="18">
                  <c:v>42.28</c:v>
                </c:pt>
                <c:pt idx="19">
                  <c:v>42.16</c:v>
                </c:pt>
                <c:pt idx="20">
                  <c:v>42.27</c:v>
                </c:pt>
                <c:pt idx="21">
                  <c:v>42.34</c:v>
                </c:pt>
                <c:pt idx="22">
                  <c:v>42.33</c:v>
                </c:pt>
                <c:pt idx="23">
                  <c:v>42.36</c:v>
                </c:pt>
                <c:pt idx="24">
                  <c:v>42.27</c:v>
                </c:pt>
                <c:pt idx="25">
                  <c:v>42.4</c:v>
                </c:pt>
                <c:pt idx="26">
                  <c:v>42.16</c:v>
                </c:pt>
                <c:pt idx="27">
                  <c:v>42.15</c:v>
                </c:pt>
                <c:pt idx="28">
                  <c:v>42.32</c:v>
                </c:pt>
                <c:pt idx="29">
                  <c:v>42.4</c:v>
                </c:pt>
                <c:pt idx="30">
                  <c:v>42.33</c:v>
                </c:pt>
                <c:pt idx="31">
                  <c:v>42.17</c:v>
                </c:pt>
                <c:pt idx="32">
                  <c:v>42.19</c:v>
                </c:pt>
                <c:pt idx="33">
                  <c:v>42.16</c:v>
                </c:pt>
                <c:pt idx="34">
                  <c:v>42.13</c:v>
                </c:pt>
                <c:pt idx="35">
                  <c:v>42.07</c:v>
                </c:pt>
                <c:pt idx="36">
                  <c:v>42.05</c:v>
                </c:pt>
                <c:pt idx="37">
                  <c:v>42.2</c:v>
                </c:pt>
                <c:pt idx="38">
                  <c:v>42.02</c:v>
                </c:pt>
                <c:pt idx="39">
                  <c:v>42</c:v>
                </c:pt>
                <c:pt idx="40">
                  <c:v>42.14</c:v>
                </c:pt>
                <c:pt idx="41">
                  <c:v>42.33</c:v>
                </c:pt>
                <c:pt idx="42">
                  <c:v>42.07</c:v>
                </c:pt>
                <c:pt idx="43">
                  <c:v>42.07</c:v>
                </c:pt>
                <c:pt idx="44">
                  <c:v>42.13</c:v>
                </c:pt>
                <c:pt idx="45">
                  <c:v>43.03</c:v>
                </c:pt>
                <c:pt idx="46">
                  <c:v>42.18</c:v>
                </c:pt>
                <c:pt idx="47">
                  <c:v>42.24</c:v>
                </c:pt>
                <c:pt idx="48">
                  <c:v>42.05</c:v>
                </c:pt>
                <c:pt idx="49">
                  <c:v>42.22</c:v>
                </c:pt>
                <c:pt idx="50">
                  <c:v>42.24</c:v>
                </c:pt>
                <c:pt idx="51">
                  <c:v>42.09</c:v>
                </c:pt>
                <c:pt idx="52">
                  <c:v>42.03</c:v>
                </c:pt>
                <c:pt idx="53">
                  <c:v>42.08</c:v>
                </c:pt>
                <c:pt idx="54">
                  <c:v>43.27</c:v>
                </c:pt>
                <c:pt idx="55">
                  <c:v>42.99</c:v>
                </c:pt>
                <c:pt idx="56">
                  <c:v>42.69</c:v>
                </c:pt>
                <c:pt idx="57" formatCode="General">
                  <c:v>42.61</c:v>
                </c:pt>
                <c:pt idx="58" formatCode="General">
                  <c:v>42.28</c:v>
                </c:pt>
                <c:pt idx="59" formatCode="General">
                  <c:v>42.37</c:v>
                </c:pt>
                <c:pt idx="60" formatCode="General">
                  <c:v>42.28</c:v>
                </c:pt>
                <c:pt idx="61" formatCode="General">
                  <c:v>42.18</c:v>
                </c:pt>
                <c:pt idx="62" formatCode="General">
                  <c:v>42.32</c:v>
                </c:pt>
                <c:pt idx="63" formatCode="General">
                  <c:v>42.16</c:v>
                </c:pt>
                <c:pt idx="64" formatCode="General">
                  <c:v>42.1</c:v>
                </c:pt>
                <c:pt idx="65" formatCode="General">
                  <c:v>42.21</c:v>
                </c:pt>
                <c:pt idx="66" formatCode="General">
                  <c:v>42.44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Master'!$F$19:$F$85</c:f>
              <c:numCache>
                <c:formatCode>0.00</c:formatCode>
                <c:ptCount val="67"/>
                <c:pt idx="0">
                  <c:v>42.45</c:v>
                </c:pt>
                <c:pt idx="1">
                  <c:v>42.89</c:v>
                </c:pt>
                <c:pt idx="2">
                  <c:v>42.9</c:v>
                </c:pt>
                <c:pt idx="3">
                  <c:v>42.63</c:v>
                </c:pt>
                <c:pt idx="4">
                  <c:v>42.79</c:v>
                </c:pt>
                <c:pt idx="5">
                  <c:v>42.68</c:v>
                </c:pt>
                <c:pt idx="6">
                  <c:v>42.57</c:v>
                </c:pt>
                <c:pt idx="7">
                  <c:v>43.22</c:v>
                </c:pt>
                <c:pt idx="8">
                  <c:v>42.48</c:v>
                </c:pt>
                <c:pt idx="9">
                  <c:v>42.75</c:v>
                </c:pt>
                <c:pt idx="10">
                  <c:v>43.09</c:v>
                </c:pt>
                <c:pt idx="11">
                  <c:v>42.93</c:v>
                </c:pt>
                <c:pt idx="12">
                  <c:v>42.6</c:v>
                </c:pt>
                <c:pt idx="13">
                  <c:v>43.28</c:v>
                </c:pt>
                <c:pt idx="14">
                  <c:v>42.9</c:v>
                </c:pt>
                <c:pt idx="15">
                  <c:v>42.71</c:v>
                </c:pt>
                <c:pt idx="16">
                  <c:v>42.6</c:v>
                </c:pt>
                <c:pt idx="17">
                  <c:v>42.49</c:v>
                </c:pt>
                <c:pt idx="18">
                  <c:v>42.91</c:v>
                </c:pt>
                <c:pt idx="19">
                  <c:v>42.6</c:v>
                </c:pt>
                <c:pt idx="20">
                  <c:v>42.6</c:v>
                </c:pt>
                <c:pt idx="21">
                  <c:v>42.5</c:v>
                </c:pt>
                <c:pt idx="22">
                  <c:v>42.4</c:v>
                </c:pt>
                <c:pt idx="23">
                  <c:v>42.85</c:v>
                </c:pt>
                <c:pt idx="24">
                  <c:v>42.72</c:v>
                </c:pt>
                <c:pt idx="25">
                  <c:v>42.81</c:v>
                </c:pt>
                <c:pt idx="26">
                  <c:v>42.61</c:v>
                </c:pt>
                <c:pt idx="27">
                  <c:v>42.53</c:v>
                </c:pt>
                <c:pt idx="28">
                  <c:v>42.45</c:v>
                </c:pt>
                <c:pt idx="29">
                  <c:v>42.63</c:v>
                </c:pt>
                <c:pt idx="30">
                  <c:v>42.69</c:v>
                </c:pt>
                <c:pt idx="31">
                  <c:v>42.9</c:v>
                </c:pt>
                <c:pt idx="32">
                  <c:v>42.52</c:v>
                </c:pt>
                <c:pt idx="33">
                  <c:v>43.03</c:v>
                </c:pt>
                <c:pt idx="34">
                  <c:v>42.52</c:v>
                </c:pt>
                <c:pt idx="35">
                  <c:v>42.74</c:v>
                </c:pt>
                <c:pt idx="36">
                  <c:v>42.49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'Battle Master'!$G$18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Master'!$G$19:$G$85</c:f>
              <c:numCache>
                <c:formatCode>0.00</c:formatCode>
                <c:ptCount val="67"/>
                <c:pt idx="0">
                  <c:v>42.72</c:v>
                </c:pt>
                <c:pt idx="1">
                  <c:v>42.69</c:v>
                </c:pt>
                <c:pt idx="2">
                  <c:v>42.33</c:v>
                </c:pt>
                <c:pt idx="3">
                  <c:v>42.87</c:v>
                </c:pt>
                <c:pt idx="4">
                  <c:v>42.55</c:v>
                </c:pt>
                <c:pt idx="5">
                  <c:v>42.48</c:v>
                </c:pt>
                <c:pt idx="6">
                  <c:v>42.43</c:v>
                </c:pt>
                <c:pt idx="7">
                  <c:v>42.46</c:v>
                </c:pt>
                <c:pt idx="8">
                  <c:v>42.33</c:v>
                </c:pt>
                <c:pt idx="9">
                  <c:v>42.69</c:v>
                </c:pt>
                <c:pt idx="10">
                  <c:v>42.63</c:v>
                </c:pt>
                <c:pt idx="11">
                  <c:v>42.64</c:v>
                </c:pt>
                <c:pt idx="12">
                  <c:v>42.67</c:v>
                </c:pt>
                <c:pt idx="13">
                  <c:v>42.36</c:v>
                </c:pt>
                <c:pt idx="14">
                  <c:v>42.41</c:v>
                </c:pt>
                <c:pt idx="15">
                  <c:v>42.24</c:v>
                </c:pt>
                <c:pt idx="16">
                  <c:v>42.22</c:v>
                </c:pt>
                <c:pt idx="17">
                  <c:v>42.24</c:v>
                </c:pt>
                <c:pt idx="18">
                  <c:v>42.55</c:v>
                </c:pt>
                <c:pt idx="19">
                  <c:v>42.29</c:v>
                </c:pt>
                <c:pt idx="20">
                  <c:v>42.46</c:v>
                </c:pt>
                <c:pt idx="21">
                  <c:v>42.32</c:v>
                </c:pt>
                <c:pt idx="22">
                  <c:v>42.3</c:v>
                </c:pt>
                <c:pt idx="23">
                  <c:v>42.57</c:v>
                </c:pt>
                <c:pt idx="24">
                  <c:v>42.11</c:v>
                </c:pt>
                <c:pt idx="25">
                  <c:v>42.22</c:v>
                </c:pt>
                <c:pt idx="26">
                  <c:v>42.3</c:v>
                </c:pt>
                <c:pt idx="27">
                  <c:v>42.37</c:v>
                </c:pt>
                <c:pt idx="28">
                  <c:v>42.38</c:v>
                </c:pt>
                <c:pt idx="29">
                  <c:v>41.95</c:v>
                </c:pt>
                <c:pt idx="30">
                  <c:v>42.14</c:v>
                </c:pt>
                <c:pt idx="31">
                  <c:v>42.1</c:v>
                </c:pt>
                <c:pt idx="32">
                  <c:v>42.12</c:v>
                </c:pt>
                <c:pt idx="33">
                  <c:v>41.9</c:v>
                </c:pt>
                <c:pt idx="34">
                  <c:v>42.24</c:v>
                </c:pt>
                <c:pt idx="35">
                  <c:v>42.42</c:v>
                </c:pt>
                <c:pt idx="36">
                  <c:v>42.08</c:v>
                </c:pt>
                <c:pt idx="37">
                  <c:v>42.2</c:v>
                </c:pt>
                <c:pt idx="38">
                  <c:v>42.08</c:v>
                </c:pt>
                <c:pt idx="39">
                  <c:v>41.96</c:v>
                </c:pt>
                <c:pt idx="40">
                  <c:v>42.2</c:v>
                </c:pt>
                <c:pt idx="41">
                  <c:v>42.19</c:v>
                </c:pt>
                <c:pt idx="42">
                  <c:v>42.28</c:v>
                </c:pt>
                <c:pt idx="43">
                  <c:v>42.66</c:v>
                </c:pt>
                <c:pt idx="44">
                  <c:v>42.29</c:v>
                </c:pt>
                <c:pt idx="45">
                  <c:v>42.36</c:v>
                </c:pt>
                <c:pt idx="46">
                  <c:v>42.21</c:v>
                </c:pt>
                <c:pt idx="47">
                  <c:v>41.87</c:v>
                </c:pt>
                <c:pt idx="48">
                  <c:v>41.93</c:v>
                </c:pt>
                <c:pt idx="49">
                  <c:v>41.92</c:v>
                </c:pt>
                <c:pt idx="50">
                  <c:v>42.12</c:v>
                </c:pt>
                <c:pt idx="51">
                  <c:v>42.24</c:v>
                </c:pt>
                <c:pt idx="52">
                  <c:v>42.19</c:v>
                </c:pt>
                <c:pt idx="53">
                  <c:v>42.04</c:v>
                </c:pt>
              </c:numCache>
            </c:numRef>
          </c:val>
        </c:ser>
        <c:ser>
          <c:idx val="5"/>
          <c:order val="5"/>
          <c:tx>
            <c:strRef>
              <c:f>'Battle Master'!$H$18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'Battle Master'!$B$19:$B$85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'Battle Master'!$H$19:$H$85</c:f>
              <c:numCache>
                <c:formatCode>0.00</c:formatCode>
                <c:ptCount val="67"/>
                <c:pt idx="0">
                  <c:v>42.34</c:v>
                </c:pt>
                <c:pt idx="1">
                  <c:v>42.19</c:v>
                </c:pt>
                <c:pt idx="2">
                  <c:v>42.17</c:v>
                </c:pt>
                <c:pt idx="3">
                  <c:v>42.56</c:v>
                </c:pt>
                <c:pt idx="4">
                  <c:v>42.16</c:v>
                </c:pt>
                <c:pt idx="5">
                  <c:v>42.22</c:v>
                </c:pt>
                <c:pt idx="6">
                  <c:v>42.1</c:v>
                </c:pt>
                <c:pt idx="7">
                  <c:v>42.39</c:v>
                </c:pt>
                <c:pt idx="8">
                  <c:v>42.01</c:v>
                </c:pt>
                <c:pt idx="9">
                  <c:v>42.08</c:v>
                </c:pt>
                <c:pt idx="10">
                  <c:v>42.22</c:v>
                </c:pt>
                <c:pt idx="11">
                  <c:v>42.19</c:v>
                </c:pt>
                <c:pt idx="12">
                  <c:v>42.18</c:v>
                </c:pt>
                <c:pt idx="13">
                  <c:v>42.33</c:v>
                </c:pt>
                <c:pt idx="14">
                  <c:v>42.1</c:v>
                </c:pt>
                <c:pt idx="15">
                  <c:v>42.23</c:v>
                </c:pt>
                <c:pt idx="16">
                  <c:v>42.23</c:v>
                </c:pt>
                <c:pt idx="17">
                  <c:v>42.3</c:v>
                </c:pt>
                <c:pt idx="18">
                  <c:v>42.32</c:v>
                </c:pt>
                <c:pt idx="19">
                  <c:v>42.31</c:v>
                </c:pt>
                <c:pt idx="20">
                  <c:v>42.28</c:v>
                </c:pt>
                <c:pt idx="21">
                  <c:v>42.36</c:v>
                </c:pt>
                <c:pt idx="22">
                  <c:v>42.11</c:v>
                </c:pt>
              </c:numCache>
            </c:numRef>
          </c:val>
        </c:ser>
        <c:marker val="1"/>
        <c:axId val="143139584"/>
        <c:axId val="143141120"/>
      </c:lineChart>
      <c:catAx>
        <c:axId val="143139584"/>
        <c:scaling>
          <c:orientation val="minMax"/>
        </c:scaling>
        <c:axPos val="b"/>
        <c:numFmt formatCode="General" sourceLinked="1"/>
        <c:majorTickMark val="none"/>
        <c:tickLblPos val="nextTo"/>
        <c:crossAx val="143141120"/>
        <c:crosses val="autoZero"/>
        <c:auto val="1"/>
        <c:lblAlgn val="ctr"/>
        <c:lblOffset val="100"/>
      </c:catAx>
      <c:valAx>
        <c:axId val="14314112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1395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9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'EK motorsport'!$C$18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motorsport'!$C$19:$C$71</c:f>
              <c:numCache>
                <c:formatCode>0.00</c:formatCode>
                <c:ptCount val="53"/>
                <c:pt idx="0">
                  <c:v>45.63</c:v>
                </c:pt>
                <c:pt idx="1">
                  <c:v>42.86</c:v>
                </c:pt>
                <c:pt idx="2">
                  <c:v>42.46</c:v>
                </c:pt>
                <c:pt idx="3">
                  <c:v>42.36</c:v>
                </c:pt>
                <c:pt idx="4">
                  <c:v>42.19</c:v>
                </c:pt>
                <c:pt idx="5">
                  <c:v>42.22</c:v>
                </c:pt>
                <c:pt idx="6">
                  <c:v>42.56</c:v>
                </c:pt>
                <c:pt idx="7">
                  <c:v>42.28</c:v>
                </c:pt>
                <c:pt idx="8">
                  <c:v>42.32</c:v>
                </c:pt>
                <c:pt idx="9">
                  <c:v>42.33</c:v>
                </c:pt>
                <c:pt idx="10">
                  <c:v>42.21</c:v>
                </c:pt>
                <c:pt idx="11">
                  <c:v>42.37</c:v>
                </c:pt>
                <c:pt idx="12">
                  <c:v>42.45</c:v>
                </c:pt>
                <c:pt idx="13">
                  <c:v>42.18</c:v>
                </c:pt>
                <c:pt idx="14">
                  <c:v>43.41</c:v>
                </c:pt>
                <c:pt idx="15">
                  <c:v>42.85</c:v>
                </c:pt>
                <c:pt idx="16">
                  <c:v>42.5</c:v>
                </c:pt>
                <c:pt idx="17">
                  <c:v>42.34</c:v>
                </c:pt>
                <c:pt idx="18">
                  <c:v>42.38</c:v>
                </c:pt>
                <c:pt idx="19">
                  <c:v>42.61</c:v>
                </c:pt>
                <c:pt idx="20">
                  <c:v>43.06</c:v>
                </c:pt>
                <c:pt idx="21">
                  <c:v>43.19</c:v>
                </c:pt>
                <c:pt idx="22">
                  <c:v>42.28</c:v>
                </c:pt>
                <c:pt idx="23">
                  <c:v>42.19</c:v>
                </c:pt>
                <c:pt idx="24">
                  <c:v>42.34</c:v>
                </c:pt>
                <c:pt idx="25">
                  <c:v>42.49</c:v>
                </c:pt>
                <c:pt idx="26">
                  <c:v>42.47</c:v>
                </c:pt>
                <c:pt idx="27">
                  <c:v>42.39</c:v>
                </c:pt>
                <c:pt idx="28">
                  <c:v>42.32</c:v>
                </c:pt>
                <c:pt idx="29">
                  <c:v>42.68</c:v>
                </c:pt>
                <c:pt idx="30">
                  <c:v>43.24</c:v>
                </c:pt>
                <c:pt idx="31">
                  <c:v>42.45</c:v>
                </c:pt>
                <c:pt idx="32">
                  <c:v>42.55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'EK motorsport'!$D$18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motorsport'!$D$19:$D$71</c:f>
              <c:numCache>
                <c:formatCode>0.00</c:formatCode>
                <c:ptCount val="53"/>
                <c:pt idx="0">
                  <c:v>42.8</c:v>
                </c:pt>
                <c:pt idx="1">
                  <c:v>43.27</c:v>
                </c:pt>
                <c:pt idx="2">
                  <c:v>42.49</c:v>
                </c:pt>
                <c:pt idx="3">
                  <c:v>42.96</c:v>
                </c:pt>
                <c:pt idx="4">
                  <c:v>42.34</c:v>
                </c:pt>
                <c:pt idx="5">
                  <c:v>42.54</c:v>
                </c:pt>
                <c:pt idx="6">
                  <c:v>42.39</c:v>
                </c:pt>
                <c:pt idx="7">
                  <c:v>42.42</c:v>
                </c:pt>
                <c:pt idx="8">
                  <c:v>42.33</c:v>
                </c:pt>
                <c:pt idx="9">
                  <c:v>42.27</c:v>
                </c:pt>
                <c:pt idx="10">
                  <c:v>42.29</c:v>
                </c:pt>
                <c:pt idx="11">
                  <c:v>42.29</c:v>
                </c:pt>
                <c:pt idx="12">
                  <c:v>42.53</c:v>
                </c:pt>
                <c:pt idx="13">
                  <c:v>42.58</c:v>
                </c:pt>
                <c:pt idx="14">
                  <c:v>42.37</c:v>
                </c:pt>
                <c:pt idx="15">
                  <c:v>42.2</c:v>
                </c:pt>
                <c:pt idx="16">
                  <c:v>42.25</c:v>
                </c:pt>
                <c:pt idx="17">
                  <c:v>42.23</c:v>
                </c:pt>
                <c:pt idx="18">
                  <c:v>42.89</c:v>
                </c:pt>
                <c:pt idx="19">
                  <c:v>42.48</c:v>
                </c:pt>
                <c:pt idx="20">
                  <c:v>42.35</c:v>
                </c:pt>
                <c:pt idx="21">
                  <c:v>43.09</c:v>
                </c:pt>
                <c:pt idx="22">
                  <c:v>42.46</c:v>
                </c:pt>
                <c:pt idx="23">
                  <c:v>42.2</c:v>
                </c:pt>
                <c:pt idx="24">
                  <c:v>42.55</c:v>
                </c:pt>
                <c:pt idx="25">
                  <c:v>42.6</c:v>
                </c:pt>
                <c:pt idx="26">
                  <c:v>42.66</c:v>
                </c:pt>
                <c:pt idx="27">
                  <c:v>42.61</c:v>
                </c:pt>
                <c:pt idx="28">
                  <c:v>42.34</c:v>
                </c:pt>
                <c:pt idx="29">
                  <c:v>42.41</c:v>
                </c:pt>
                <c:pt idx="30">
                  <c:v>42.34</c:v>
                </c:pt>
                <c:pt idx="31">
                  <c:v>43.13</c:v>
                </c:pt>
                <c:pt idx="32">
                  <c:v>42.22</c:v>
                </c:pt>
                <c:pt idx="33">
                  <c:v>42.51</c:v>
                </c:pt>
                <c:pt idx="34">
                  <c:v>42.38</c:v>
                </c:pt>
                <c:pt idx="35">
                  <c:v>42.9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'EK motorsport'!$E$18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motorsport'!$E$19:$E$71</c:f>
              <c:numCache>
                <c:formatCode>0.00</c:formatCode>
                <c:ptCount val="53"/>
                <c:pt idx="0">
                  <c:v>42.41</c:v>
                </c:pt>
                <c:pt idx="1">
                  <c:v>42.6</c:v>
                </c:pt>
                <c:pt idx="2">
                  <c:v>43.23</c:v>
                </c:pt>
                <c:pt idx="3">
                  <c:v>42.42</c:v>
                </c:pt>
                <c:pt idx="4">
                  <c:v>42.45</c:v>
                </c:pt>
                <c:pt idx="5">
                  <c:v>42.57</c:v>
                </c:pt>
                <c:pt idx="6">
                  <c:v>42.59</c:v>
                </c:pt>
                <c:pt idx="7">
                  <c:v>42.2</c:v>
                </c:pt>
                <c:pt idx="8">
                  <c:v>42.55</c:v>
                </c:pt>
                <c:pt idx="9">
                  <c:v>42.3</c:v>
                </c:pt>
                <c:pt idx="10">
                  <c:v>43.66</c:v>
                </c:pt>
                <c:pt idx="11">
                  <c:v>42.55</c:v>
                </c:pt>
                <c:pt idx="12">
                  <c:v>42.51</c:v>
                </c:pt>
                <c:pt idx="13">
                  <c:v>42.32</c:v>
                </c:pt>
                <c:pt idx="14">
                  <c:v>42.36</c:v>
                </c:pt>
                <c:pt idx="15">
                  <c:v>42.42</c:v>
                </c:pt>
                <c:pt idx="16">
                  <c:v>42.24</c:v>
                </c:pt>
                <c:pt idx="17">
                  <c:v>42.38</c:v>
                </c:pt>
                <c:pt idx="18">
                  <c:v>42.32</c:v>
                </c:pt>
                <c:pt idx="19">
                  <c:v>42.35</c:v>
                </c:pt>
                <c:pt idx="20">
                  <c:v>42.31</c:v>
                </c:pt>
                <c:pt idx="21">
                  <c:v>42.19</c:v>
                </c:pt>
                <c:pt idx="22">
                  <c:v>42.24</c:v>
                </c:pt>
                <c:pt idx="23">
                  <c:v>42.21</c:v>
                </c:pt>
                <c:pt idx="24">
                  <c:v>42.31</c:v>
                </c:pt>
                <c:pt idx="25">
                  <c:v>42.2</c:v>
                </c:pt>
                <c:pt idx="26">
                  <c:v>42.29</c:v>
                </c:pt>
                <c:pt idx="27">
                  <c:v>42.67</c:v>
                </c:pt>
                <c:pt idx="28">
                  <c:v>42.45</c:v>
                </c:pt>
                <c:pt idx="29">
                  <c:v>42.43</c:v>
                </c:pt>
                <c:pt idx="30">
                  <c:v>42.54</c:v>
                </c:pt>
                <c:pt idx="31">
                  <c:v>42.39</c:v>
                </c:pt>
                <c:pt idx="32">
                  <c:v>42.27</c:v>
                </c:pt>
                <c:pt idx="33">
                  <c:v>42.31</c:v>
                </c:pt>
                <c:pt idx="34">
                  <c:v>42.14</c:v>
                </c:pt>
                <c:pt idx="35">
                  <c:v>42.45</c:v>
                </c:pt>
                <c:pt idx="36">
                  <c:v>42.28</c:v>
                </c:pt>
                <c:pt idx="37">
                  <c:v>42.4</c:v>
                </c:pt>
                <c:pt idx="38">
                  <c:v>42.47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'EK motorsport'!$F$18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motorsport'!$F$19:$F$71</c:f>
              <c:numCache>
                <c:formatCode>0.00</c:formatCode>
                <c:ptCount val="53"/>
                <c:pt idx="0">
                  <c:v>42.64</c:v>
                </c:pt>
                <c:pt idx="1">
                  <c:v>42.28</c:v>
                </c:pt>
                <c:pt idx="2">
                  <c:v>42.41</c:v>
                </c:pt>
                <c:pt idx="3">
                  <c:v>42.29</c:v>
                </c:pt>
                <c:pt idx="4">
                  <c:v>42.24</c:v>
                </c:pt>
                <c:pt idx="5">
                  <c:v>43.72</c:v>
                </c:pt>
                <c:pt idx="6">
                  <c:v>42.74</c:v>
                </c:pt>
                <c:pt idx="7">
                  <c:v>42.33</c:v>
                </c:pt>
                <c:pt idx="8">
                  <c:v>42.59</c:v>
                </c:pt>
                <c:pt idx="9">
                  <c:v>42.17</c:v>
                </c:pt>
                <c:pt idx="10">
                  <c:v>42.41</c:v>
                </c:pt>
                <c:pt idx="11">
                  <c:v>42.3</c:v>
                </c:pt>
                <c:pt idx="12">
                  <c:v>42.22</c:v>
                </c:pt>
                <c:pt idx="13">
                  <c:v>42.25</c:v>
                </c:pt>
                <c:pt idx="14">
                  <c:v>42.48</c:v>
                </c:pt>
                <c:pt idx="15">
                  <c:v>42.48</c:v>
                </c:pt>
                <c:pt idx="16">
                  <c:v>42.1</c:v>
                </c:pt>
                <c:pt idx="17">
                  <c:v>42.26</c:v>
                </c:pt>
                <c:pt idx="18">
                  <c:v>42.23</c:v>
                </c:pt>
                <c:pt idx="19">
                  <c:v>42.36</c:v>
                </c:pt>
                <c:pt idx="20">
                  <c:v>42.32</c:v>
                </c:pt>
                <c:pt idx="21">
                  <c:v>42.46</c:v>
                </c:pt>
                <c:pt idx="22">
                  <c:v>42.36</c:v>
                </c:pt>
                <c:pt idx="23">
                  <c:v>42.35</c:v>
                </c:pt>
                <c:pt idx="24">
                  <c:v>42.3</c:v>
                </c:pt>
                <c:pt idx="25">
                  <c:v>42.38</c:v>
                </c:pt>
                <c:pt idx="26">
                  <c:v>42.29</c:v>
                </c:pt>
                <c:pt idx="27">
                  <c:v>42.28</c:v>
                </c:pt>
                <c:pt idx="28">
                  <c:v>42.35</c:v>
                </c:pt>
                <c:pt idx="29">
                  <c:v>42.4</c:v>
                </c:pt>
                <c:pt idx="30">
                  <c:v>42.16</c:v>
                </c:pt>
                <c:pt idx="31">
                  <c:v>42.34</c:v>
                </c:pt>
                <c:pt idx="32">
                  <c:v>42.34</c:v>
                </c:pt>
                <c:pt idx="33">
                  <c:v>42.18</c:v>
                </c:pt>
                <c:pt idx="34">
                  <c:v>42.53</c:v>
                </c:pt>
                <c:pt idx="35">
                  <c:v>42.13</c:v>
                </c:pt>
                <c:pt idx="36">
                  <c:v>42.24</c:v>
                </c:pt>
                <c:pt idx="37">
                  <c:v>42.22</c:v>
                </c:pt>
                <c:pt idx="38">
                  <c:v>42.26</c:v>
                </c:pt>
                <c:pt idx="39">
                  <c:v>42.52</c:v>
                </c:pt>
                <c:pt idx="40">
                  <c:v>42.47</c:v>
                </c:pt>
                <c:pt idx="41">
                  <c:v>42.65</c:v>
                </c:pt>
                <c:pt idx="42">
                  <c:v>42.11</c:v>
                </c:pt>
                <c:pt idx="43">
                  <c:v>42.06</c:v>
                </c:pt>
                <c:pt idx="44">
                  <c:v>42.28</c:v>
                </c:pt>
                <c:pt idx="45">
                  <c:v>42.53</c:v>
                </c:pt>
                <c:pt idx="46">
                  <c:v>42.32</c:v>
                </c:pt>
                <c:pt idx="47">
                  <c:v>42.46</c:v>
                </c:pt>
                <c:pt idx="48">
                  <c:v>42.35</c:v>
                </c:pt>
                <c:pt idx="49">
                  <c:v>42.44</c:v>
                </c:pt>
                <c:pt idx="50">
                  <c:v>42.17</c:v>
                </c:pt>
                <c:pt idx="51">
                  <c:v>42.42</c:v>
                </c:pt>
                <c:pt idx="52">
                  <c:v>44.01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'EK motorsport'!$G$18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motorsport'!$G$19:$G$71</c:f>
              <c:numCache>
                <c:formatCode>0.00</c:formatCode>
                <c:ptCount val="53"/>
                <c:pt idx="0">
                  <c:v>42.58</c:v>
                </c:pt>
                <c:pt idx="1">
                  <c:v>42.4</c:v>
                </c:pt>
                <c:pt idx="2">
                  <c:v>43.09</c:v>
                </c:pt>
                <c:pt idx="3">
                  <c:v>42.75</c:v>
                </c:pt>
                <c:pt idx="4">
                  <c:v>42.89</c:v>
                </c:pt>
                <c:pt idx="5">
                  <c:v>42.26</c:v>
                </c:pt>
                <c:pt idx="6">
                  <c:v>42.2</c:v>
                </c:pt>
                <c:pt idx="7">
                  <c:v>42.74</c:v>
                </c:pt>
                <c:pt idx="8">
                  <c:v>42.32</c:v>
                </c:pt>
                <c:pt idx="9">
                  <c:v>42.33</c:v>
                </c:pt>
                <c:pt idx="10">
                  <c:v>42.3</c:v>
                </c:pt>
                <c:pt idx="11">
                  <c:v>42.38</c:v>
                </c:pt>
                <c:pt idx="12">
                  <c:v>42.3</c:v>
                </c:pt>
                <c:pt idx="13">
                  <c:v>42.9</c:v>
                </c:pt>
                <c:pt idx="14">
                  <c:v>42.17</c:v>
                </c:pt>
                <c:pt idx="15">
                  <c:v>42.25</c:v>
                </c:pt>
                <c:pt idx="16">
                  <c:v>42.3</c:v>
                </c:pt>
                <c:pt idx="17">
                  <c:v>42.25</c:v>
                </c:pt>
                <c:pt idx="18">
                  <c:v>42.17</c:v>
                </c:pt>
                <c:pt idx="19">
                  <c:v>42.27</c:v>
                </c:pt>
                <c:pt idx="20">
                  <c:v>41.94</c:v>
                </c:pt>
                <c:pt idx="21">
                  <c:v>42.14</c:v>
                </c:pt>
                <c:pt idx="22">
                  <c:v>42.14</c:v>
                </c:pt>
                <c:pt idx="23">
                  <c:v>42.08</c:v>
                </c:pt>
                <c:pt idx="24">
                  <c:v>42.05</c:v>
                </c:pt>
                <c:pt idx="25">
                  <c:v>42.13</c:v>
                </c:pt>
                <c:pt idx="26">
                  <c:v>42.77</c:v>
                </c:pt>
                <c:pt idx="27">
                  <c:v>42.12</c:v>
                </c:pt>
                <c:pt idx="28">
                  <c:v>42.21</c:v>
                </c:pt>
                <c:pt idx="29">
                  <c:v>42.26</c:v>
                </c:pt>
                <c:pt idx="30">
                  <c:v>42.16</c:v>
                </c:pt>
                <c:pt idx="31">
                  <c:v>41.97</c:v>
                </c:pt>
                <c:pt idx="32">
                  <c:v>42.1</c:v>
                </c:pt>
                <c:pt idx="33">
                  <c:v>41.88</c:v>
                </c:pt>
                <c:pt idx="34">
                  <c:v>42.03</c:v>
                </c:pt>
                <c:pt idx="35">
                  <c:v>41.98</c:v>
                </c:pt>
                <c:pt idx="36">
                  <c:v>42.19</c:v>
                </c:pt>
                <c:pt idx="37">
                  <c:v>42.36</c:v>
                </c:pt>
                <c:pt idx="38">
                  <c:v>42.32</c:v>
                </c:pt>
                <c:pt idx="39">
                  <c:v>42.27</c:v>
                </c:pt>
                <c:pt idx="40">
                  <c:v>42.3</c:v>
                </c:pt>
                <c:pt idx="41">
                  <c:v>42.27</c:v>
                </c:pt>
                <c:pt idx="42">
                  <c:v>42.16</c:v>
                </c:pt>
                <c:pt idx="43">
                  <c:v>42.29</c:v>
                </c:pt>
                <c:pt idx="44">
                  <c:v>42.8</c:v>
                </c:pt>
              </c:numCache>
            </c:numRef>
          </c:val>
        </c:ser>
        <c:ser>
          <c:idx val="5"/>
          <c:order val="5"/>
          <c:tx>
            <c:strRef>
              <c:f>'EK motorsport'!$H$18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'EK motorsport'!$B$19:$B$71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'EK motorsport'!$H$19:$H$71</c:f>
              <c:numCache>
                <c:formatCode>0.00</c:formatCode>
                <c:ptCount val="53"/>
                <c:pt idx="0">
                  <c:v>42.3</c:v>
                </c:pt>
                <c:pt idx="1">
                  <c:v>42.14</c:v>
                </c:pt>
                <c:pt idx="2">
                  <c:v>42.27</c:v>
                </c:pt>
                <c:pt idx="3">
                  <c:v>42.22</c:v>
                </c:pt>
                <c:pt idx="4">
                  <c:v>42.41</c:v>
                </c:pt>
                <c:pt idx="5">
                  <c:v>43.17</c:v>
                </c:pt>
                <c:pt idx="6">
                  <c:v>42.34</c:v>
                </c:pt>
                <c:pt idx="7">
                  <c:v>42.66</c:v>
                </c:pt>
                <c:pt idx="8">
                  <c:v>42.13</c:v>
                </c:pt>
                <c:pt idx="9">
                  <c:v>42.26</c:v>
                </c:pt>
                <c:pt idx="10">
                  <c:v>42.21</c:v>
                </c:pt>
                <c:pt idx="11">
                  <c:v>42.17</c:v>
                </c:pt>
                <c:pt idx="12">
                  <c:v>42.34</c:v>
                </c:pt>
                <c:pt idx="13">
                  <c:v>42.67</c:v>
                </c:pt>
                <c:pt idx="14">
                  <c:v>42.17</c:v>
                </c:pt>
                <c:pt idx="15">
                  <c:v>42.39</c:v>
                </c:pt>
                <c:pt idx="16">
                  <c:v>42.93</c:v>
                </c:pt>
                <c:pt idx="17">
                  <c:v>42.24</c:v>
                </c:pt>
                <c:pt idx="18">
                  <c:v>42.24</c:v>
                </c:pt>
                <c:pt idx="19">
                  <c:v>42.15</c:v>
                </c:pt>
                <c:pt idx="20">
                  <c:v>42.2</c:v>
                </c:pt>
                <c:pt idx="21">
                  <c:v>42.41</c:v>
                </c:pt>
                <c:pt idx="22">
                  <c:v>42.18</c:v>
                </c:pt>
                <c:pt idx="23">
                  <c:v>42.17</c:v>
                </c:pt>
                <c:pt idx="24">
                  <c:v>42.32</c:v>
                </c:pt>
                <c:pt idx="25">
                  <c:v>42.16</c:v>
                </c:pt>
                <c:pt idx="26">
                  <c:v>42.08</c:v>
                </c:pt>
                <c:pt idx="27">
                  <c:v>42.05</c:v>
                </c:pt>
                <c:pt idx="28">
                  <c:v>42.27</c:v>
                </c:pt>
                <c:pt idx="29">
                  <c:v>42.18</c:v>
                </c:pt>
                <c:pt idx="30">
                  <c:v>41.97</c:v>
                </c:pt>
                <c:pt idx="31">
                  <c:v>42.18</c:v>
                </c:pt>
                <c:pt idx="32">
                  <c:v>42.21</c:v>
                </c:pt>
              </c:numCache>
            </c:numRef>
          </c:val>
        </c:ser>
        <c:marker val="1"/>
        <c:axId val="143247616"/>
        <c:axId val="143269888"/>
      </c:lineChart>
      <c:catAx>
        <c:axId val="143247616"/>
        <c:scaling>
          <c:orientation val="minMax"/>
        </c:scaling>
        <c:axPos val="b"/>
        <c:numFmt formatCode="General" sourceLinked="1"/>
        <c:majorTickMark val="none"/>
        <c:tickLblPos val="nextTo"/>
        <c:crossAx val="143269888"/>
        <c:crosses val="autoZero"/>
        <c:auto val="1"/>
        <c:lblAlgn val="ctr"/>
        <c:lblOffset val="100"/>
      </c:catAx>
      <c:valAx>
        <c:axId val="143269888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2476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'ASS RT'!$C$18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RT'!$C$19:$C$65</c:f>
              <c:numCache>
                <c:formatCode>0.00</c:formatCode>
                <c:ptCount val="47"/>
                <c:pt idx="0">
                  <c:v>45.82</c:v>
                </c:pt>
                <c:pt idx="1">
                  <c:v>42.92</c:v>
                </c:pt>
                <c:pt idx="2">
                  <c:v>42.32</c:v>
                </c:pt>
                <c:pt idx="3">
                  <c:v>42.04</c:v>
                </c:pt>
                <c:pt idx="4">
                  <c:v>42.17</c:v>
                </c:pt>
                <c:pt idx="5">
                  <c:v>42.47</c:v>
                </c:pt>
                <c:pt idx="6">
                  <c:v>42.42</c:v>
                </c:pt>
                <c:pt idx="7">
                  <c:v>41.98</c:v>
                </c:pt>
                <c:pt idx="8">
                  <c:v>42.02</c:v>
                </c:pt>
                <c:pt idx="9">
                  <c:v>41.76</c:v>
                </c:pt>
                <c:pt idx="10">
                  <c:v>41.97</c:v>
                </c:pt>
                <c:pt idx="11">
                  <c:v>41.99</c:v>
                </c:pt>
                <c:pt idx="12">
                  <c:v>41.92</c:v>
                </c:pt>
                <c:pt idx="13">
                  <c:v>41.96</c:v>
                </c:pt>
                <c:pt idx="14">
                  <c:v>41.89</c:v>
                </c:pt>
                <c:pt idx="15">
                  <c:v>41.98</c:v>
                </c:pt>
                <c:pt idx="16">
                  <c:v>42.52</c:v>
                </c:pt>
                <c:pt idx="17">
                  <c:v>42.37</c:v>
                </c:pt>
                <c:pt idx="18">
                  <c:v>42.37</c:v>
                </c:pt>
                <c:pt idx="19">
                  <c:v>41.88</c:v>
                </c:pt>
                <c:pt idx="20">
                  <c:v>42.06</c:v>
                </c:pt>
                <c:pt idx="21">
                  <c:v>41.92</c:v>
                </c:pt>
                <c:pt idx="22">
                  <c:v>41.89</c:v>
                </c:pt>
                <c:pt idx="23">
                  <c:v>41.94</c:v>
                </c:pt>
                <c:pt idx="24">
                  <c:v>42.1</c:v>
                </c:pt>
                <c:pt idx="25">
                  <c:v>41.8</c:v>
                </c:pt>
                <c:pt idx="26">
                  <c:v>42.04</c:v>
                </c:pt>
                <c:pt idx="27">
                  <c:v>41.99</c:v>
                </c:pt>
                <c:pt idx="28">
                  <c:v>41.91</c:v>
                </c:pt>
                <c:pt idx="29">
                  <c:v>42.02</c:v>
                </c:pt>
                <c:pt idx="30">
                  <c:v>42.1</c:v>
                </c:pt>
                <c:pt idx="31">
                  <c:v>42.06</c:v>
                </c:pt>
                <c:pt idx="32">
                  <c:v>42.04</c:v>
                </c:pt>
                <c:pt idx="33">
                  <c:v>41.95</c:v>
                </c:pt>
                <c:pt idx="34">
                  <c:v>42.25</c:v>
                </c:pt>
                <c:pt idx="35">
                  <c:v>42.25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'ASS RT'!$D$18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RT'!$D$19:$D$65</c:f>
              <c:numCache>
                <c:formatCode>0.00</c:formatCode>
                <c:ptCount val="47"/>
                <c:pt idx="0">
                  <c:v>42.7</c:v>
                </c:pt>
                <c:pt idx="1">
                  <c:v>42.53</c:v>
                </c:pt>
                <c:pt idx="2">
                  <c:v>42.66</c:v>
                </c:pt>
                <c:pt idx="3">
                  <c:v>42.21</c:v>
                </c:pt>
                <c:pt idx="4">
                  <c:v>42.44</c:v>
                </c:pt>
                <c:pt idx="5">
                  <c:v>42.52</c:v>
                </c:pt>
                <c:pt idx="6">
                  <c:v>42.19</c:v>
                </c:pt>
                <c:pt idx="7">
                  <c:v>42.19</c:v>
                </c:pt>
                <c:pt idx="8">
                  <c:v>42.38</c:v>
                </c:pt>
                <c:pt idx="9">
                  <c:v>43.16</c:v>
                </c:pt>
                <c:pt idx="10">
                  <c:v>42.3</c:v>
                </c:pt>
                <c:pt idx="11">
                  <c:v>42.22</c:v>
                </c:pt>
                <c:pt idx="12">
                  <c:v>42.26</c:v>
                </c:pt>
                <c:pt idx="13">
                  <c:v>42.26</c:v>
                </c:pt>
                <c:pt idx="14">
                  <c:v>42.17</c:v>
                </c:pt>
                <c:pt idx="15">
                  <c:v>42.29</c:v>
                </c:pt>
                <c:pt idx="16">
                  <c:v>42.18</c:v>
                </c:pt>
                <c:pt idx="17">
                  <c:v>42.22</c:v>
                </c:pt>
                <c:pt idx="18">
                  <c:v>42.47</c:v>
                </c:pt>
                <c:pt idx="19">
                  <c:v>42.34</c:v>
                </c:pt>
                <c:pt idx="20">
                  <c:v>42.14</c:v>
                </c:pt>
                <c:pt idx="21">
                  <c:v>42.26</c:v>
                </c:pt>
                <c:pt idx="22">
                  <c:v>42.5</c:v>
                </c:pt>
                <c:pt idx="23">
                  <c:v>42.32</c:v>
                </c:pt>
                <c:pt idx="24">
                  <c:v>42.11</c:v>
                </c:pt>
                <c:pt idx="25">
                  <c:v>42.2</c:v>
                </c:pt>
                <c:pt idx="26">
                  <c:v>42.28</c:v>
                </c:pt>
                <c:pt idx="27">
                  <c:v>42.5</c:v>
                </c:pt>
                <c:pt idx="28">
                  <c:v>42.01</c:v>
                </c:pt>
                <c:pt idx="29">
                  <c:v>42.09</c:v>
                </c:pt>
                <c:pt idx="30">
                  <c:v>42.45</c:v>
                </c:pt>
                <c:pt idx="31">
                  <c:v>42.61</c:v>
                </c:pt>
                <c:pt idx="32">
                  <c:v>43.15</c:v>
                </c:pt>
                <c:pt idx="33">
                  <c:v>42.17</c:v>
                </c:pt>
                <c:pt idx="34">
                  <c:v>42.34</c:v>
                </c:pt>
                <c:pt idx="35">
                  <c:v>42.45</c:v>
                </c:pt>
                <c:pt idx="36">
                  <c:v>43.27</c:v>
                </c:pt>
                <c:pt idx="37">
                  <c:v>42.33</c:v>
                </c:pt>
                <c:pt idx="38">
                  <c:v>42.69</c:v>
                </c:pt>
                <c:pt idx="39">
                  <c:v>42.88</c:v>
                </c:pt>
                <c:pt idx="40">
                  <c:v>42.41</c:v>
                </c:pt>
                <c:pt idx="41">
                  <c:v>42.17</c:v>
                </c:pt>
                <c:pt idx="42">
                  <c:v>42.29</c:v>
                </c:pt>
                <c:pt idx="43">
                  <c:v>42.09</c:v>
                </c:pt>
                <c:pt idx="44">
                  <c:v>42.21</c:v>
                </c:pt>
                <c:pt idx="45">
                  <c:v>42.35</c:v>
                </c:pt>
                <c:pt idx="46">
                  <c:v>42.22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'ASS RT'!$E$18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RT'!$E$19:$E$65</c:f>
              <c:numCache>
                <c:formatCode>0.00</c:formatCode>
                <c:ptCount val="47"/>
                <c:pt idx="0">
                  <c:v>42.38</c:v>
                </c:pt>
                <c:pt idx="1">
                  <c:v>41.85</c:v>
                </c:pt>
                <c:pt idx="2">
                  <c:v>42.09</c:v>
                </c:pt>
                <c:pt idx="3">
                  <c:v>42.13</c:v>
                </c:pt>
                <c:pt idx="4">
                  <c:v>42.35</c:v>
                </c:pt>
                <c:pt idx="5">
                  <c:v>42.23</c:v>
                </c:pt>
                <c:pt idx="6">
                  <c:v>42.31</c:v>
                </c:pt>
                <c:pt idx="7">
                  <c:v>42.08</c:v>
                </c:pt>
                <c:pt idx="8">
                  <c:v>41.95</c:v>
                </c:pt>
                <c:pt idx="9">
                  <c:v>42</c:v>
                </c:pt>
                <c:pt idx="10">
                  <c:v>41.94</c:v>
                </c:pt>
                <c:pt idx="11">
                  <c:v>41.99</c:v>
                </c:pt>
                <c:pt idx="12">
                  <c:v>42.19</c:v>
                </c:pt>
                <c:pt idx="13">
                  <c:v>41.84</c:v>
                </c:pt>
                <c:pt idx="14">
                  <c:v>41.82</c:v>
                </c:pt>
                <c:pt idx="15">
                  <c:v>41.99</c:v>
                </c:pt>
                <c:pt idx="16">
                  <c:v>41.97</c:v>
                </c:pt>
                <c:pt idx="17">
                  <c:v>42.03</c:v>
                </c:pt>
                <c:pt idx="18">
                  <c:v>42.13</c:v>
                </c:pt>
                <c:pt idx="19">
                  <c:v>42.15</c:v>
                </c:pt>
                <c:pt idx="20">
                  <c:v>42.17</c:v>
                </c:pt>
                <c:pt idx="21">
                  <c:v>41.96</c:v>
                </c:pt>
                <c:pt idx="22">
                  <c:v>42.08</c:v>
                </c:pt>
                <c:pt idx="23">
                  <c:v>41.83</c:v>
                </c:pt>
                <c:pt idx="24">
                  <c:v>41.78</c:v>
                </c:pt>
                <c:pt idx="25">
                  <c:v>42.76</c:v>
                </c:pt>
                <c:pt idx="26">
                  <c:v>42.14</c:v>
                </c:pt>
                <c:pt idx="27">
                  <c:v>41.92</c:v>
                </c:pt>
                <c:pt idx="28">
                  <c:v>42.01</c:v>
                </c:pt>
                <c:pt idx="29">
                  <c:v>41.94</c:v>
                </c:pt>
                <c:pt idx="30">
                  <c:v>41.92</c:v>
                </c:pt>
                <c:pt idx="31">
                  <c:v>41.82</c:v>
                </c:pt>
                <c:pt idx="32">
                  <c:v>42</c:v>
                </c:pt>
                <c:pt idx="33">
                  <c:v>42.16</c:v>
                </c:pt>
                <c:pt idx="34">
                  <c:v>41.91</c:v>
                </c:pt>
                <c:pt idx="35">
                  <c:v>41.81</c:v>
                </c:pt>
                <c:pt idx="36">
                  <c:v>41.89</c:v>
                </c:pt>
                <c:pt idx="37">
                  <c:v>42.6</c:v>
                </c:pt>
                <c:pt idx="38">
                  <c:v>42.35</c:v>
                </c:pt>
                <c:pt idx="39">
                  <c:v>41.97</c:v>
                </c:pt>
                <c:pt idx="40">
                  <c:v>41.96</c:v>
                </c:pt>
                <c:pt idx="41">
                  <c:v>42.32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'ASS RT'!$F$18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RT'!$F$19:$F$65</c:f>
              <c:numCache>
                <c:formatCode>0.00</c:formatCode>
                <c:ptCount val="47"/>
                <c:pt idx="0">
                  <c:v>42.39</c:v>
                </c:pt>
                <c:pt idx="1">
                  <c:v>42.5</c:v>
                </c:pt>
                <c:pt idx="2">
                  <c:v>42.45</c:v>
                </c:pt>
                <c:pt idx="3">
                  <c:v>42.49</c:v>
                </c:pt>
                <c:pt idx="4">
                  <c:v>42.34</c:v>
                </c:pt>
                <c:pt idx="5">
                  <c:v>42.35</c:v>
                </c:pt>
                <c:pt idx="6">
                  <c:v>42.3</c:v>
                </c:pt>
                <c:pt idx="7">
                  <c:v>42.45</c:v>
                </c:pt>
                <c:pt idx="8">
                  <c:v>42.4</c:v>
                </c:pt>
                <c:pt idx="9">
                  <c:v>42.37</c:v>
                </c:pt>
                <c:pt idx="10">
                  <c:v>42.18</c:v>
                </c:pt>
                <c:pt idx="11">
                  <c:v>42.39</c:v>
                </c:pt>
                <c:pt idx="12">
                  <c:v>42.86</c:v>
                </c:pt>
                <c:pt idx="13">
                  <c:v>42.32</c:v>
                </c:pt>
                <c:pt idx="14">
                  <c:v>42.45</c:v>
                </c:pt>
                <c:pt idx="15">
                  <c:v>42.34</c:v>
                </c:pt>
                <c:pt idx="16">
                  <c:v>42.14</c:v>
                </c:pt>
                <c:pt idx="17">
                  <c:v>42.15</c:v>
                </c:pt>
                <c:pt idx="18">
                  <c:v>42.96</c:v>
                </c:pt>
                <c:pt idx="19">
                  <c:v>42.34</c:v>
                </c:pt>
                <c:pt idx="20">
                  <c:v>42.11</c:v>
                </c:pt>
                <c:pt idx="21">
                  <c:v>42.47</c:v>
                </c:pt>
                <c:pt idx="22">
                  <c:v>42.45</c:v>
                </c:pt>
                <c:pt idx="23">
                  <c:v>42.33</c:v>
                </c:pt>
                <c:pt idx="24">
                  <c:v>42.14</c:v>
                </c:pt>
                <c:pt idx="25">
                  <c:v>42.27</c:v>
                </c:pt>
                <c:pt idx="26">
                  <c:v>42.58</c:v>
                </c:pt>
                <c:pt idx="27">
                  <c:v>43.01</c:v>
                </c:pt>
                <c:pt idx="28">
                  <c:v>42.57</c:v>
                </c:pt>
                <c:pt idx="29">
                  <c:v>43.45</c:v>
                </c:pt>
                <c:pt idx="30">
                  <c:v>42.32</c:v>
                </c:pt>
                <c:pt idx="31">
                  <c:v>42.35</c:v>
                </c:pt>
                <c:pt idx="32">
                  <c:v>42.47</c:v>
                </c:pt>
                <c:pt idx="33">
                  <c:v>42.19</c:v>
                </c:pt>
                <c:pt idx="34">
                  <c:v>42.15</c:v>
                </c:pt>
                <c:pt idx="35">
                  <c:v>42.32</c:v>
                </c:pt>
                <c:pt idx="36">
                  <c:v>42.79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'ASS RT'!$G$18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RT'!$G$19:$G$65</c:f>
              <c:numCache>
                <c:formatCode>0.00</c:formatCode>
                <c:ptCount val="47"/>
                <c:pt idx="0">
                  <c:v>42.38</c:v>
                </c:pt>
                <c:pt idx="1">
                  <c:v>42.37</c:v>
                </c:pt>
                <c:pt idx="2">
                  <c:v>42.25</c:v>
                </c:pt>
                <c:pt idx="3">
                  <c:v>42.19</c:v>
                </c:pt>
                <c:pt idx="4">
                  <c:v>42.04</c:v>
                </c:pt>
                <c:pt idx="5">
                  <c:v>42.19</c:v>
                </c:pt>
                <c:pt idx="6">
                  <c:v>42.22</c:v>
                </c:pt>
                <c:pt idx="7">
                  <c:v>42.3</c:v>
                </c:pt>
                <c:pt idx="8">
                  <c:v>42.74</c:v>
                </c:pt>
                <c:pt idx="9">
                  <c:v>42.29</c:v>
                </c:pt>
                <c:pt idx="10">
                  <c:v>42.48</c:v>
                </c:pt>
                <c:pt idx="11">
                  <c:v>42.13</c:v>
                </c:pt>
                <c:pt idx="12">
                  <c:v>42.22</c:v>
                </c:pt>
                <c:pt idx="13">
                  <c:v>42.34</c:v>
                </c:pt>
                <c:pt idx="14">
                  <c:v>42.11</c:v>
                </c:pt>
                <c:pt idx="15">
                  <c:v>42.3</c:v>
                </c:pt>
                <c:pt idx="16">
                  <c:v>42.27</c:v>
                </c:pt>
                <c:pt idx="17">
                  <c:v>42.26</c:v>
                </c:pt>
                <c:pt idx="18">
                  <c:v>42.13</c:v>
                </c:pt>
                <c:pt idx="19">
                  <c:v>42.28</c:v>
                </c:pt>
                <c:pt idx="20">
                  <c:v>42.09</c:v>
                </c:pt>
                <c:pt idx="21">
                  <c:v>42.11</c:v>
                </c:pt>
                <c:pt idx="22">
                  <c:v>42.09</c:v>
                </c:pt>
                <c:pt idx="23">
                  <c:v>42.04</c:v>
                </c:pt>
                <c:pt idx="24">
                  <c:v>42.02</c:v>
                </c:pt>
                <c:pt idx="25">
                  <c:v>42.04</c:v>
                </c:pt>
                <c:pt idx="26">
                  <c:v>42.07</c:v>
                </c:pt>
                <c:pt idx="27">
                  <c:v>41.97</c:v>
                </c:pt>
                <c:pt idx="28">
                  <c:v>41.9</c:v>
                </c:pt>
                <c:pt idx="29">
                  <c:v>41.99</c:v>
                </c:pt>
                <c:pt idx="30">
                  <c:v>42.23</c:v>
                </c:pt>
                <c:pt idx="31">
                  <c:v>42.02</c:v>
                </c:pt>
                <c:pt idx="32">
                  <c:v>42.14</c:v>
                </c:pt>
              </c:numCache>
            </c:numRef>
          </c:val>
        </c:ser>
        <c:ser>
          <c:idx val="5"/>
          <c:order val="5"/>
          <c:tx>
            <c:strRef>
              <c:f>'ASS RT'!$H$18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'ASS RT'!$B$19:$B$65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'ASS RT'!$H$19:$H$65</c:f>
              <c:numCache>
                <c:formatCode>0.00</c:formatCode>
                <c:ptCount val="47"/>
                <c:pt idx="0">
                  <c:v>43.1</c:v>
                </c:pt>
                <c:pt idx="1">
                  <c:v>43.86</c:v>
                </c:pt>
                <c:pt idx="2">
                  <c:v>42.78</c:v>
                </c:pt>
                <c:pt idx="3">
                  <c:v>42.45</c:v>
                </c:pt>
                <c:pt idx="4">
                  <c:v>42.31</c:v>
                </c:pt>
                <c:pt idx="5">
                  <c:v>42.45</c:v>
                </c:pt>
                <c:pt idx="6">
                  <c:v>42.47</c:v>
                </c:pt>
                <c:pt idx="7">
                  <c:v>42.29</c:v>
                </c:pt>
                <c:pt idx="8">
                  <c:v>42.29</c:v>
                </c:pt>
                <c:pt idx="9">
                  <c:v>42.29</c:v>
                </c:pt>
                <c:pt idx="10">
                  <c:v>42.58</c:v>
                </c:pt>
                <c:pt idx="11">
                  <c:v>42.35</c:v>
                </c:pt>
                <c:pt idx="12">
                  <c:v>42.23</c:v>
                </c:pt>
                <c:pt idx="13">
                  <c:v>42.33</c:v>
                </c:pt>
                <c:pt idx="14">
                  <c:v>42.16</c:v>
                </c:pt>
                <c:pt idx="15">
                  <c:v>42.46</c:v>
                </c:pt>
                <c:pt idx="16">
                  <c:v>43.17</c:v>
                </c:pt>
                <c:pt idx="17">
                  <c:v>42.3</c:v>
                </c:pt>
                <c:pt idx="18">
                  <c:v>42.66</c:v>
                </c:pt>
                <c:pt idx="19">
                  <c:v>42.18</c:v>
                </c:pt>
                <c:pt idx="20">
                  <c:v>42.14</c:v>
                </c:pt>
                <c:pt idx="21">
                  <c:v>42.23</c:v>
                </c:pt>
                <c:pt idx="22">
                  <c:v>42.25</c:v>
                </c:pt>
                <c:pt idx="23">
                  <c:v>42.13</c:v>
                </c:pt>
                <c:pt idx="24">
                  <c:v>42.76</c:v>
                </c:pt>
                <c:pt idx="25">
                  <c:v>42.3</c:v>
                </c:pt>
                <c:pt idx="26">
                  <c:v>42.48</c:v>
                </c:pt>
                <c:pt idx="27">
                  <c:v>43.78</c:v>
                </c:pt>
                <c:pt idx="28">
                  <c:v>42.27</c:v>
                </c:pt>
                <c:pt idx="29">
                  <c:v>42.3</c:v>
                </c:pt>
                <c:pt idx="30">
                  <c:v>42.35</c:v>
                </c:pt>
                <c:pt idx="31">
                  <c:v>42.4</c:v>
                </c:pt>
                <c:pt idx="32">
                  <c:v>42.38</c:v>
                </c:pt>
                <c:pt idx="33">
                  <c:v>42.28</c:v>
                </c:pt>
                <c:pt idx="34">
                  <c:v>42.43</c:v>
                </c:pt>
                <c:pt idx="35">
                  <c:v>42.39</c:v>
                </c:pt>
                <c:pt idx="36">
                  <c:v>42.28</c:v>
                </c:pt>
                <c:pt idx="37">
                  <c:v>42.38</c:v>
                </c:pt>
                <c:pt idx="38">
                  <c:v>42.53</c:v>
                </c:pt>
                <c:pt idx="39">
                  <c:v>42.44</c:v>
                </c:pt>
                <c:pt idx="40">
                  <c:v>42.81</c:v>
                </c:pt>
                <c:pt idx="41">
                  <c:v>42.32</c:v>
                </c:pt>
                <c:pt idx="42">
                  <c:v>42.49</c:v>
                </c:pt>
                <c:pt idx="43">
                  <c:v>42.57</c:v>
                </c:pt>
              </c:numCache>
            </c:numRef>
          </c:val>
        </c:ser>
        <c:marker val="1"/>
        <c:axId val="143401728"/>
        <c:axId val="143403264"/>
      </c:lineChart>
      <c:catAx>
        <c:axId val="143401728"/>
        <c:scaling>
          <c:orientation val="minMax"/>
        </c:scaling>
        <c:axPos val="b"/>
        <c:numFmt formatCode="General" sourceLinked="1"/>
        <c:majorTickMark val="none"/>
        <c:tickLblPos val="nextTo"/>
        <c:crossAx val="143403264"/>
        <c:crosses val="autoZero"/>
        <c:auto val="1"/>
        <c:lblAlgn val="ctr"/>
        <c:lblOffset val="100"/>
      </c:catAx>
      <c:valAx>
        <c:axId val="14340326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40172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RT'!$C$18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RT'!$C$19:$C$75</c:f>
              <c:numCache>
                <c:formatCode>0.00</c:formatCode>
                <c:ptCount val="57"/>
                <c:pt idx="0">
                  <c:v>44.64</c:v>
                </c:pt>
                <c:pt idx="1">
                  <c:v>42.81</c:v>
                </c:pt>
                <c:pt idx="2">
                  <c:v>42.87</c:v>
                </c:pt>
                <c:pt idx="3">
                  <c:v>42.6</c:v>
                </c:pt>
                <c:pt idx="4">
                  <c:v>42.5</c:v>
                </c:pt>
                <c:pt idx="5">
                  <c:v>42.49</c:v>
                </c:pt>
                <c:pt idx="6">
                  <c:v>43.04</c:v>
                </c:pt>
                <c:pt idx="7">
                  <c:v>42.2</c:v>
                </c:pt>
                <c:pt idx="8">
                  <c:v>42.37</c:v>
                </c:pt>
                <c:pt idx="9">
                  <c:v>42.43</c:v>
                </c:pt>
                <c:pt idx="10">
                  <c:v>42.77</c:v>
                </c:pt>
                <c:pt idx="11">
                  <c:v>42.45</c:v>
                </c:pt>
                <c:pt idx="12">
                  <c:v>42.36</c:v>
                </c:pt>
                <c:pt idx="13">
                  <c:v>42.37</c:v>
                </c:pt>
                <c:pt idx="14">
                  <c:v>42.73</c:v>
                </c:pt>
                <c:pt idx="15">
                  <c:v>42.36</c:v>
                </c:pt>
                <c:pt idx="16">
                  <c:v>42.79</c:v>
                </c:pt>
                <c:pt idx="17">
                  <c:v>42.18</c:v>
                </c:pt>
                <c:pt idx="18">
                  <c:v>42.37</c:v>
                </c:pt>
                <c:pt idx="19">
                  <c:v>42.62</c:v>
                </c:pt>
                <c:pt idx="20">
                  <c:v>42.45</c:v>
                </c:pt>
                <c:pt idx="21">
                  <c:v>42.59</c:v>
                </c:pt>
                <c:pt idx="22">
                  <c:v>42.31</c:v>
                </c:pt>
                <c:pt idx="23">
                  <c:v>42.41</c:v>
                </c:pt>
                <c:pt idx="24">
                  <c:v>42.46</c:v>
                </c:pt>
                <c:pt idx="25">
                  <c:v>42.54</c:v>
                </c:pt>
                <c:pt idx="26">
                  <c:v>42.05</c:v>
                </c:pt>
                <c:pt idx="27">
                  <c:v>42</c:v>
                </c:pt>
                <c:pt idx="28">
                  <c:v>42.47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RT'!$D$18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RT'!$D$19:$D$75</c:f>
              <c:numCache>
                <c:formatCode>0.00</c:formatCode>
                <c:ptCount val="57"/>
                <c:pt idx="0">
                  <c:v>42.59</c:v>
                </c:pt>
                <c:pt idx="1">
                  <c:v>42.31</c:v>
                </c:pt>
                <c:pt idx="2">
                  <c:v>42.28</c:v>
                </c:pt>
                <c:pt idx="3">
                  <c:v>42.25</c:v>
                </c:pt>
                <c:pt idx="4">
                  <c:v>42.29</c:v>
                </c:pt>
                <c:pt idx="5">
                  <c:v>42.07</c:v>
                </c:pt>
                <c:pt idx="6">
                  <c:v>42.14</c:v>
                </c:pt>
                <c:pt idx="7">
                  <c:v>41.9</c:v>
                </c:pt>
                <c:pt idx="8">
                  <c:v>42.65</c:v>
                </c:pt>
                <c:pt idx="9">
                  <c:v>42.12</c:v>
                </c:pt>
                <c:pt idx="10">
                  <c:v>42.33</c:v>
                </c:pt>
                <c:pt idx="11">
                  <c:v>42.11</c:v>
                </c:pt>
                <c:pt idx="12">
                  <c:v>42.11</c:v>
                </c:pt>
                <c:pt idx="13">
                  <c:v>42.1</c:v>
                </c:pt>
                <c:pt idx="14">
                  <c:v>42.25</c:v>
                </c:pt>
                <c:pt idx="15">
                  <c:v>42.34</c:v>
                </c:pt>
                <c:pt idx="16">
                  <c:v>42.14</c:v>
                </c:pt>
                <c:pt idx="17">
                  <c:v>42.06</c:v>
                </c:pt>
                <c:pt idx="18">
                  <c:v>42.13</c:v>
                </c:pt>
                <c:pt idx="19">
                  <c:v>42.18</c:v>
                </c:pt>
                <c:pt idx="20">
                  <c:v>42.93</c:v>
                </c:pt>
                <c:pt idx="21">
                  <c:v>42.01</c:v>
                </c:pt>
                <c:pt idx="22">
                  <c:v>42.18</c:v>
                </c:pt>
                <c:pt idx="23">
                  <c:v>42.09</c:v>
                </c:pt>
                <c:pt idx="24">
                  <c:v>41.88</c:v>
                </c:pt>
                <c:pt idx="25">
                  <c:v>42.49</c:v>
                </c:pt>
                <c:pt idx="26">
                  <c:v>42.21</c:v>
                </c:pt>
                <c:pt idx="27">
                  <c:v>42.29</c:v>
                </c:pt>
                <c:pt idx="28">
                  <c:v>42.21</c:v>
                </c:pt>
                <c:pt idx="29">
                  <c:v>42.14</c:v>
                </c:pt>
                <c:pt idx="30">
                  <c:v>42.34</c:v>
                </c:pt>
                <c:pt idx="31">
                  <c:v>43</c:v>
                </c:pt>
                <c:pt idx="32">
                  <c:v>43.34</c:v>
                </c:pt>
                <c:pt idx="33">
                  <c:v>42.06</c:v>
                </c:pt>
                <c:pt idx="34">
                  <c:v>42.44</c:v>
                </c:pt>
                <c:pt idx="35">
                  <c:v>42.92</c:v>
                </c:pt>
                <c:pt idx="36">
                  <c:v>42.35</c:v>
                </c:pt>
                <c:pt idx="37">
                  <c:v>42.15</c:v>
                </c:pt>
                <c:pt idx="38">
                  <c:v>42.22</c:v>
                </c:pt>
                <c:pt idx="39">
                  <c:v>42.37</c:v>
                </c:pt>
                <c:pt idx="40">
                  <c:v>42.29</c:v>
                </c:pt>
                <c:pt idx="41">
                  <c:v>42.37</c:v>
                </c:pt>
                <c:pt idx="42">
                  <c:v>42.34</c:v>
                </c:pt>
                <c:pt idx="43">
                  <c:v>42.27</c:v>
                </c:pt>
                <c:pt idx="44">
                  <c:v>42.25</c:v>
                </c:pt>
                <c:pt idx="45">
                  <c:v>42.17</c:v>
                </c:pt>
                <c:pt idx="46">
                  <c:v>42.23</c:v>
                </c:pt>
                <c:pt idx="47">
                  <c:v>42.29</c:v>
                </c:pt>
                <c:pt idx="48">
                  <c:v>42.16</c:v>
                </c:pt>
                <c:pt idx="49">
                  <c:v>42.11</c:v>
                </c:pt>
                <c:pt idx="50">
                  <c:v>42.33</c:v>
                </c:pt>
                <c:pt idx="51">
                  <c:v>42.77</c:v>
                </c:pt>
                <c:pt idx="52">
                  <c:v>42.3</c:v>
                </c:pt>
                <c:pt idx="53">
                  <c:v>42.5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RT'!$E$18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RT'!$E$19:$E$75</c:f>
              <c:numCache>
                <c:formatCode>0.00</c:formatCode>
                <c:ptCount val="57"/>
                <c:pt idx="0">
                  <c:v>42.55</c:v>
                </c:pt>
                <c:pt idx="1">
                  <c:v>42.6</c:v>
                </c:pt>
                <c:pt idx="2">
                  <c:v>42.58</c:v>
                </c:pt>
                <c:pt idx="3">
                  <c:v>42.48</c:v>
                </c:pt>
                <c:pt idx="4">
                  <c:v>42.53</c:v>
                </c:pt>
                <c:pt idx="5">
                  <c:v>42.4</c:v>
                </c:pt>
                <c:pt idx="6">
                  <c:v>42.41</c:v>
                </c:pt>
                <c:pt idx="7">
                  <c:v>42.64</c:v>
                </c:pt>
                <c:pt idx="8">
                  <c:v>42.57</c:v>
                </c:pt>
                <c:pt idx="9">
                  <c:v>42.47</c:v>
                </c:pt>
                <c:pt idx="10">
                  <c:v>42.32</c:v>
                </c:pt>
                <c:pt idx="11">
                  <c:v>42.5</c:v>
                </c:pt>
                <c:pt idx="12">
                  <c:v>42.48</c:v>
                </c:pt>
                <c:pt idx="13">
                  <c:v>42.38</c:v>
                </c:pt>
                <c:pt idx="14">
                  <c:v>42.29</c:v>
                </c:pt>
                <c:pt idx="15">
                  <c:v>42.33</c:v>
                </c:pt>
                <c:pt idx="16">
                  <c:v>42.49</c:v>
                </c:pt>
                <c:pt idx="17">
                  <c:v>42.31</c:v>
                </c:pt>
                <c:pt idx="18">
                  <c:v>42.25</c:v>
                </c:pt>
                <c:pt idx="19">
                  <c:v>42.23</c:v>
                </c:pt>
                <c:pt idx="20">
                  <c:v>42.27</c:v>
                </c:pt>
                <c:pt idx="21">
                  <c:v>42.32</c:v>
                </c:pt>
                <c:pt idx="22">
                  <c:v>42.25</c:v>
                </c:pt>
                <c:pt idx="23">
                  <c:v>42.32</c:v>
                </c:pt>
                <c:pt idx="24">
                  <c:v>42.54</c:v>
                </c:pt>
                <c:pt idx="25">
                  <c:v>42.37</c:v>
                </c:pt>
                <c:pt idx="26">
                  <c:v>42.38</c:v>
                </c:pt>
                <c:pt idx="27">
                  <c:v>42.61</c:v>
                </c:pt>
                <c:pt idx="28">
                  <c:v>42.44</c:v>
                </c:pt>
                <c:pt idx="29">
                  <c:v>42.22</c:v>
                </c:pt>
                <c:pt idx="30">
                  <c:v>42.04</c:v>
                </c:pt>
                <c:pt idx="31">
                  <c:v>42.43</c:v>
                </c:pt>
                <c:pt idx="32">
                  <c:v>42.2</c:v>
                </c:pt>
                <c:pt idx="33">
                  <c:v>43.01</c:v>
                </c:pt>
                <c:pt idx="34">
                  <c:v>42.47</c:v>
                </c:pt>
                <c:pt idx="35">
                  <c:v>42.61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RT'!$F$18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RT'!$F$19:$F$75</c:f>
              <c:numCache>
                <c:formatCode>0.00</c:formatCode>
                <c:ptCount val="57"/>
                <c:pt idx="0">
                  <c:v>42.56</c:v>
                </c:pt>
                <c:pt idx="1">
                  <c:v>42.67</c:v>
                </c:pt>
                <c:pt idx="2">
                  <c:v>42.4</c:v>
                </c:pt>
                <c:pt idx="3">
                  <c:v>42.12</c:v>
                </c:pt>
                <c:pt idx="4">
                  <c:v>42.29</c:v>
                </c:pt>
                <c:pt idx="5">
                  <c:v>42.33</c:v>
                </c:pt>
                <c:pt idx="6">
                  <c:v>42.39</c:v>
                </c:pt>
                <c:pt idx="7">
                  <c:v>42.29</c:v>
                </c:pt>
                <c:pt idx="8">
                  <c:v>42.58</c:v>
                </c:pt>
                <c:pt idx="9">
                  <c:v>42.24</c:v>
                </c:pt>
                <c:pt idx="10">
                  <c:v>42.29</c:v>
                </c:pt>
                <c:pt idx="11">
                  <c:v>42.37</c:v>
                </c:pt>
                <c:pt idx="12">
                  <c:v>42.44</c:v>
                </c:pt>
                <c:pt idx="13">
                  <c:v>42.5</c:v>
                </c:pt>
                <c:pt idx="14">
                  <c:v>42.48</c:v>
                </c:pt>
                <c:pt idx="15">
                  <c:v>42.57</c:v>
                </c:pt>
                <c:pt idx="16">
                  <c:v>42.11</c:v>
                </c:pt>
                <c:pt idx="17">
                  <c:v>42.18</c:v>
                </c:pt>
                <c:pt idx="18">
                  <c:v>42.39</c:v>
                </c:pt>
                <c:pt idx="19">
                  <c:v>42.45</c:v>
                </c:pt>
                <c:pt idx="20">
                  <c:v>42.47</c:v>
                </c:pt>
                <c:pt idx="21">
                  <c:v>42.34</c:v>
                </c:pt>
                <c:pt idx="22">
                  <c:v>42.66</c:v>
                </c:pt>
                <c:pt idx="23">
                  <c:v>42.39</c:v>
                </c:pt>
                <c:pt idx="24">
                  <c:v>42.43</c:v>
                </c:pt>
                <c:pt idx="25">
                  <c:v>42.33</c:v>
                </c:pt>
                <c:pt idx="26">
                  <c:v>42.44</c:v>
                </c:pt>
                <c:pt idx="27">
                  <c:v>42.33</c:v>
                </c:pt>
                <c:pt idx="28">
                  <c:v>42.52</c:v>
                </c:pt>
                <c:pt idx="29">
                  <c:v>42.56</c:v>
                </c:pt>
                <c:pt idx="30">
                  <c:v>42.39</c:v>
                </c:pt>
                <c:pt idx="31">
                  <c:v>42.32</c:v>
                </c:pt>
                <c:pt idx="32">
                  <c:v>42.17</c:v>
                </c:pt>
                <c:pt idx="33">
                  <c:v>42.27</c:v>
                </c:pt>
                <c:pt idx="34">
                  <c:v>42</c:v>
                </c:pt>
                <c:pt idx="35">
                  <c:v>42.5</c:v>
                </c:pt>
                <c:pt idx="36">
                  <c:v>42.46</c:v>
                </c:pt>
                <c:pt idx="37">
                  <c:v>42.37</c:v>
                </c:pt>
                <c:pt idx="38">
                  <c:v>42.49</c:v>
                </c:pt>
                <c:pt idx="39">
                  <c:v>42.19</c:v>
                </c:pt>
                <c:pt idx="40">
                  <c:v>42.39</c:v>
                </c:pt>
                <c:pt idx="41">
                  <c:v>43.49</c:v>
                </c:pt>
                <c:pt idx="42">
                  <c:v>42.37</c:v>
                </c:pt>
                <c:pt idx="43">
                  <c:v>42.37</c:v>
                </c:pt>
                <c:pt idx="44">
                  <c:v>42.18</c:v>
                </c:pt>
                <c:pt idx="45">
                  <c:v>42.24</c:v>
                </c:pt>
                <c:pt idx="46">
                  <c:v>43.36</c:v>
                </c:pt>
                <c:pt idx="47">
                  <c:v>42.51</c:v>
                </c:pt>
                <c:pt idx="48">
                  <c:v>42.27</c:v>
                </c:pt>
                <c:pt idx="49">
                  <c:v>42.29</c:v>
                </c:pt>
                <c:pt idx="50">
                  <c:v>42.34</c:v>
                </c:pt>
                <c:pt idx="51">
                  <c:v>42.38</c:v>
                </c:pt>
                <c:pt idx="52">
                  <c:v>42.42</c:v>
                </c:pt>
                <c:pt idx="53">
                  <c:v>42.36</c:v>
                </c:pt>
                <c:pt idx="54">
                  <c:v>42.45</c:v>
                </c:pt>
                <c:pt idx="55">
                  <c:v>42.68</c:v>
                </c:pt>
                <c:pt idx="56">
                  <c:v>43.26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RT'!$G$18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RT'!$G$19:$G$75</c:f>
              <c:numCache>
                <c:formatCode>0.00</c:formatCode>
                <c:ptCount val="57"/>
                <c:pt idx="0">
                  <c:v>42.56</c:v>
                </c:pt>
                <c:pt idx="1">
                  <c:v>42.3</c:v>
                </c:pt>
                <c:pt idx="2">
                  <c:v>42.38</c:v>
                </c:pt>
                <c:pt idx="3">
                  <c:v>42.38</c:v>
                </c:pt>
                <c:pt idx="4">
                  <c:v>42.11</c:v>
                </c:pt>
                <c:pt idx="5">
                  <c:v>43.25</c:v>
                </c:pt>
                <c:pt idx="6">
                  <c:v>42.51</c:v>
                </c:pt>
                <c:pt idx="7">
                  <c:v>42.33</c:v>
                </c:pt>
                <c:pt idx="8">
                  <c:v>42.16</c:v>
                </c:pt>
                <c:pt idx="9">
                  <c:v>42.46</c:v>
                </c:pt>
                <c:pt idx="10">
                  <c:v>42.2</c:v>
                </c:pt>
                <c:pt idx="11">
                  <c:v>42.11</c:v>
                </c:pt>
                <c:pt idx="12">
                  <c:v>42.13</c:v>
                </c:pt>
                <c:pt idx="13">
                  <c:v>42.17</c:v>
                </c:pt>
                <c:pt idx="14">
                  <c:v>42.23</c:v>
                </c:pt>
                <c:pt idx="15">
                  <c:v>42.32</c:v>
                </c:pt>
                <c:pt idx="16">
                  <c:v>42.16</c:v>
                </c:pt>
                <c:pt idx="17">
                  <c:v>42.1</c:v>
                </c:pt>
                <c:pt idx="18">
                  <c:v>42.71</c:v>
                </c:pt>
                <c:pt idx="19">
                  <c:v>42.21</c:v>
                </c:pt>
                <c:pt idx="20">
                  <c:v>42.03</c:v>
                </c:pt>
                <c:pt idx="21">
                  <c:v>42.07</c:v>
                </c:pt>
                <c:pt idx="22">
                  <c:v>42.17</c:v>
                </c:pt>
                <c:pt idx="23">
                  <c:v>42.98</c:v>
                </c:pt>
                <c:pt idx="24">
                  <c:v>42.2</c:v>
                </c:pt>
                <c:pt idx="25">
                  <c:v>42.42</c:v>
                </c:pt>
                <c:pt idx="26">
                  <c:v>42.29</c:v>
                </c:pt>
                <c:pt idx="27">
                  <c:v>42.11</c:v>
                </c:pt>
                <c:pt idx="28">
                  <c:v>42.19</c:v>
                </c:pt>
                <c:pt idx="29">
                  <c:v>42.77</c:v>
                </c:pt>
              </c:numCache>
            </c:numRef>
          </c:val>
        </c:ser>
        <c:ser>
          <c:idx val="5"/>
          <c:order val="5"/>
          <c:tx>
            <c:strRef>
              <c:f>'Fortuna RT'!$H$18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'Fortuna RT'!$H$19:$H$75</c:f>
              <c:numCache>
                <c:formatCode>0.00</c:formatCode>
                <c:ptCount val="57"/>
                <c:pt idx="0">
                  <c:v>42.24</c:v>
                </c:pt>
                <c:pt idx="1">
                  <c:v>42.05</c:v>
                </c:pt>
                <c:pt idx="2">
                  <c:v>42.1</c:v>
                </c:pt>
                <c:pt idx="3">
                  <c:v>42.07</c:v>
                </c:pt>
                <c:pt idx="4">
                  <c:v>42.24</c:v>
                </c:pt>
                <c:pt idx="5">
                  <c:v>42.23</c:v>
                </c:pt>
                <c:pt idx="6">
                  <c:v>42.31</c:v>
                </c:pt>
                <c:pt idx="7">
                  <c:v>42.15</c:v>
                </c:pt>
                <c:pt idx="8">
                  <c:v>42.13</c:v>
                </c:pt>
                <c:pt idx="9">
                  <c:v>42.16</c:v>
                </c:pt>
                <c:pt idx="10">
                  <c:v>42.21</c:v>
                </c:pt>
                <c:pt idx="11">
                  <c:v>42.3</c:v>
                </c:pt>
                <c:pt idx="12">
                  <c:v>42.27</c:v>
                </c:pt>
                <c:pt idx="13">
                  <c:v>42.18</c:v>
                </c:pt>
                <c:pt idx="14">
                  <c:v>42.13</c:v>
                </c:pt>
                <c:pt idx="15">
                  <c:v>42.18</c:v>
                </c:pt>
                <c:pt idx="16">
                  <c:v>42.25</c:v>
                </c:pt>
                <c:pt idx="17">
                  <c:v>42.2</c:v>
                </c:pt>
                <c:pt idx="18">
                  <c:v>42.23</c:v>
                </c:pt>
                <c:pt idx="19">
                  <c:v>42.29</c:v>
                </c:pt>
                <c:pt idx="20">
                  <c:v>42.24</c:v>
                </c:pt>
                <c:pt idx="21">
                  <c:v>42.26</c:v>
                </c:pt>
                <c:pt idx="22">
                  <c:v>42.52</c:v>
                </c:pt>
                <c:pt idx="23">
                  <c:v>42.34</c:v>
                </c:pt>
                <c:pt idx="24">
                  <c:v>42.25</c:v>
                </c:pt>
                <c:pt idx="25">
                  <c:v>42.35</c:v>
                </c:pt>
                <c:pt idx="26">
                  <c:v>42.16</c:v>
                </c:pt>
                <c:pt idx="27">
                  <c:v>42.41</c:v>
                </c:pt>
                <c:pt idx="28">
                  <c:v>43.23</c:v>
                </c:pt>
                <c:pt idx="29">
                  <c:v>42.2</c:v>
                </c:pt>
                <c:pt idx="30">
                  <c:v>42.32</c:v>
                </c:pt>
                <c:pt idx="31">
                  <c:v>42.24</c:v>
                </c:pt>
                <c:pt idx="32">
                  <c:v>42.26</c:v>
                </c:pt>
              </c:numCache>
            </c:numRef>
          </c:val>
        </c:ser>
        <c:marker val="1"/>
        <c:axId val="143575296"/>
        <c:axId val="143466496"/>
      </c:lineChart>
      <c:catAx>
        <c:axId val="143575296"/>
        <c:scaling>
          <c:orientation val="minMax"/>
        </c:scaling>
        <c:axPos val="b"/>
        <c:numFmt formatCode="General" sourceLinked="1"/>
        <c:majorTickMark val="none"/>
        <c:tickLblPos val="nextTo"/>
        <c:crossAx val="143466496"/>
        <c:crosses val="autoZero"/>
        <c:auto val="1"/>
        <c:lblAlgn val="ctr"/>
        <c:lblOffset val="100"/>
      </c:catAx>
      <c:valAx>
        <c:axId val="14346649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57529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Kozaks!$C$19:$C$78</c:f>
              <c:numCache>
                <c:formatCode>0.00</c:formatCode>
                <c:ptCount val="60"/>
                <c:pt idx="0">
                  <c:v>45.48</c:v>
                </c:pt>
                <c:pt idx="1">
                  <c:v>43.8</c:v>
                </c:pt>
                <c:pt idx="2">
                  <c:v>43.07</c:v>
                </c:pt>
                <c:pt idx="3">
                  <c:v>42.24</c:v>
                </c:pt>
                <c:pt idx="4">
                  <c:v>42.33</c:v>
                </c:pt>
                <c:pt idx="5">
                  <c:v>42.21</c:v>
                </c:pt>
                <c:pt idx="6">
                  <c:v>42.8</c:v>
                </c:pt>
                <c:pt idx="7">
                  <c:v>41.99</c:v>
                </c:pt>
                <c:pt idx="8">
                  <c:v>42.35</c:v>
                </c:pt>
                <c:pt idx="9">
                  <c:v>42.63</c:v>
                </c:pt>
                <c:pt idx="10">
                  <c:v>42.41</c:v>
                </c:pt>
                <c:pt idx="11">
                  <c:v>42.69</c:v>
                </c:pt>
                <c:pt idx="12">
                  <c:v>42.29</c:v>
                </c:pt>
                <c:pt idx="13">
                  <c:v>42.34</c:v>
                </c:pt>
                <c:pt idx="14">
                  <c:v>42.15</c:v>
                </c:pt>
                <c:pt idx="15">
                  <c:v>42.08</c:v>
                </c:pt>
                <c:pt idx="16">
                  <c:v>42.37</c:v>
                </c:pt>
                <c:pt idx="17">
                  <c:v>42.22</c:v>
                </c:pt>
                <c:pt idx="18">
                  <c:v>42.09</c:v>
                </c:pt>
                <c:pt idx="19">
                  <c:v>42.21</c:v>
                </c:pt>
                <c:pt idx="20">
                  <c:v>42.41</c:v>
                </c:pt>
                <c:pt idx="21">
                  <c:v>42.42</c:v>
                </c:pt>
                <c:pt idx="22">
                  <c:v>42.21</c:v>
                </c:pt>
                <c:pt idx="23">
                  <c:v>42.44</c:v>
                </c:pt>
                <c:pt idx="24">
                  <c:v>42</c:v>
                </c:pt>
                <c:pt idx="25">
                  <c:v>42.12</c:v>
                </c:pt>
                <c:pt idx="26">
                  <c:v>41.96</c:v>
                </c:pt>
                <c:pt idx="27">
                  <c:v>42</c:v>
                </c:pt>
                <c:pt idx="28">
                  <c:v>42.36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Kozaks!$D$19:$D$78</c:f>
              <c:numCache>
                <c:formatCode>0.00</c:formatCode>
                <c:ptCount val="60"/>
                <c:pt idx="0">
                  <c:v>43.64</c:v>
                </c:pt>
                <c:pt idx="1">
                  <c:v>42.97</c:v>
                </c:pt>
                <c:pt idx="2">
                  <c:v>42.58</c:v>
                </c:pt>
                <c:pt idx="3">
                  <c:v>42.53</c:v>
                </c:pt>
                <c:pt idx="4">
                  <c:v>42.52</c:v>
                </c:pt>
                <c:pt idx="5">
                  <c:v>42.49</c:v>
                </c:pt>
                <c:pt idx="6">
                  <c:v>42.68</c:v>
                </c:pt>
                <c:pt idx="7">
                  <c:v>42.38</c:v>
                </c:pt>
                <c:pt idx="8">
                  <c:v>42.87</c:v>
                </c:pt>
                <c:pt idx="9">
                  <c:v>42.39</c:v>
                </c:pt>
                <c:pt idx="10">
                  <c:v>42.43</c:v>
                </c:pt>
                <c:pt idx="11">
                  <c:v>42.69</c:v>
                </c:pt>
                <c:pt idx="12">
                  <c:v>42.59</c:v>
                </c:pt>
                <c:pt idx="13">
                  <c:v>42.56</c:v>
                </c:pt>
                <c:pt idx="14">
                  <c:v>42.57</c:v>
                </c:pt>
                <c:pt idx="15">
                  <c:v>43.65</c:v>
                </c:pt>
                <c:pt idx="16">
                  <c:v>43.78</c:v>
                </c:pt>
                <c:pt idx="17">
                  <c:v>42.8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Kozaks!$E$19:$E$78</c:f>
              <c:numCache>
                <c:formatCode>0.00</c:formatCode>
                <c:ptCount val="60"/>
                <c:pt idx="0">
                  <c:v>42.99</c:v>
                </c:pt>
                <c:pt idx="1">
                  <c:v>42.42</c:v>
                </c:pt>
                <c:pt idx="2">
                  <c:v>42.09</c:v>
                </c:pt>
                <c:pt idx="3">
                  <c:v>42.19</c:v>
                </c:pt>
                <c:pt idx="4">
                  <c:v>42.38</c:v>
                </c:pt>
                <c:pt idx="5">
                  <c:v>41.91</c:v>
                </c:pt>
                <c:pt idx="6">
                  <c:v>42.14</c:v>
                </c:pt>
                <c:pt idx="7">
                  <c:v>43.96</c:v>
                </c:pt>
                <c:pt idx="8">
                  <c:v>42.42</c:v>
                </c:pt>
                <c:pt idx="9">
                  <c:v>42.37</c:v>
                </c:pt>
                <c:pt idx="10">
                  <c:v>42.08</c:v>
                </c:pt>
                <c:pt idx="11">
                  <c:v>42.18</c:v>
                </c:pt>
                <c:pt idx="12">
                  <c:v>42.26</c:v>
                </c:pt>
                <c:pt idx="13">
                  <c:v>42.08</c:v>
                </c:pt>
                <c:pt idx="14">
                  <c:v>42.17</c:v>
                </c:pt>
                <c:pt idx="15">
                  <c:v>42.26</c:v>
                </c:pt>
                <c:pt idx="16">
                  <c:v>42.35</c:v>
                </c:pt>
                <c:pt idx="17">
                  <c:v>42.08</c:v>
                </c:pt>
                <c:pt idx="18">
                  <c:v>42.31</c:v>
                </c:pt>
                <c:pt idx="19">
                  <c:v>42.16</c:v>
                </c:pt>
                <c:pt idx="20">
                  <c:v>42.32</c:v>
                </c:pt>
                <c:pt idx="21">
                  <c:v>42.29</c:v>
                </c:pt>
                <c:pt idx="22">
                  <c:v>42.22</c:v>
                </c:pt>
                <c:pt idx="23">
                  <c:v>42.41</c:v>
                </c:pt>
                <c:pt idx="24">
                  <c:v>42.38</c:v>
                </c:pt>
                <c:pt idx="25">
                  <c:v>42.17</c:v>
                </c:pt>
                <c:pt idx="26">
                  <c:v>42.23</c:v>
                </c:pt>
                <c:pt idx="27">
                  <c:v>42.23</c:v>
                </c:pt>
                <c:pt idx="28">
                  <c:v>42.12</c:v>
                </c:pt>
                <c:pt idx="29">
                  <c:v>42.47</c:v>
                </c:pt>
                <c:pt idx="30">
                  <c:v>42.55</c:v>
                </c:pt>
                <c:pt idx="31">
                  <c:v>42.13</c:v>
                </c:pt>
                <c:pt idx="32">
                  <c:v>42.04</c:v>
                </c:pt>
                <c:pt idx="33">
                  <c:v>42.28</c:v>
                </c:pt>
                <c:pt idx="34">
                  <c:v>42.54</c:v>
                </c:pt>
                <c:pt idx="35">
                  <c:v>42.43</c:v>
                </c:pt>
                <c:pt idx="36">
                  <c:v>42.38</c:v>
                </c:pt>
                <c:pt idx="37">
                  <c:v>42.15</c:v>
                </c:pt>
                <c:pt idx="38">
                  <c:v>42.17</c:v>
                </c:pt>
                <c:pt idx="39">
                  <c:v>42.19</c:v>
                </c:pt>
                <c:pt idx="40">
                  <c:v>42.18</c:v>
                </c:pt>
                <c:pt idx="41">
                  <c:v>42.17</c:v>
                </c:pt>
                <c:pt idx="42">
                  <c:v>42.27</c:v>
                </c:pt>
                <c:pt idx="43">
                  <c:v>43.25</c:v>
                </c:pt>
                <c:pt idx="44">
                  <c:v>42.45</c:v>
                </c:pt>
                <c:pt idx="45">
                  <c:v>42.54</c:v>
                </c:pt>
                <c:pt idx="46">
                  <c:v>42.99</c:v>
                </c:pt>
                <c:pt idx="47">
                  <c:v>42.42</c:v>
                </c:pt>
                <c:pt idx="48">
                  <c:v>42.25</c:v>
                </c:pt>
                <c:pt idx="49">
                  <c:v>42.04</c:v>
                </c:pt>
                <c:pt idx="50">
                  <c:v>42.19</c:v>
                </c:pt>
                <c:pt idx="51">
                  <c:v>42.46</c:v>
                </c:pt>
                <c:pt idx="52">
                  <c:v>41.96</c:v>
                </c:pt>
                <c:pt idx="53">
                  <c:v>42.22</c:v>
                </c:pt>
                <c:pt idx="54">
                  <c:v>42.08</c:v>
                </c:pt>
                <c:pt idx="55">
                  <c:v>42.3</c:v>
                </c:pt>
                <c:pt idx="56">
                  <c:v>43.91</c:v>
                </c:pt>
                <c:pt idx="57" formatCode="General">
                  <c:v>42.27</c:v>
                </c:pt>
                <c:pt idx="58" formatCode="General">
                  <c:v>42.03</c:v>
                </c:pt>
                <c:pt idx="59" formatCode="General">
                  <c:v>42.01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Kozaks!$F$19:$F$78</c:f>
              <c:numCache>
                <c:formatCode>0.00</c:formatCode>
                <c:ptCount val="60"/>
                <c:pt idx="0">
                  <c:v>43.22</c:v>
                </c:pt>
                <c:pt idx="1">
                  <c:v>45.25</c:v>
                </c:pt>
                <c:pt idx="2">
                  <c:v>43.66</c:v>
                </c:pt>
                <c:pt idx="3">
                  <c:v>42.49</c:v>
                </c:pt>
                <c:pt idx="4">
                  <c:v>43.55</c:v>
                </c:pt>
                <c:pt idx="5">
                  <c:v>42.75</c:v>
                </c:pt>
                <c:pt idx="6">
                  <c:v>42.42</c:v>
                </c:pt>
                <c:pt idx="7">
                  <c:v>42.31</c:v>
                </c:pt>
                <c:pt idx="8">
                  <c:v>42.86</c:v>
                </c:pt>
                <c:pt idx="9">
                  <c:v>42.18</c:v>
                </c:pt>
                <c:pt idx="10">
                  <c:v>41.98</c:v>
                </c:pt>
                <c:pt idx="11">
                  <c:v>42.48</c:v>
                </c:pt>
                <c:pt idx="12">
                  <c:v>42.2</c:v>
                </c:pt>
                <c:pt idx="13">
                  <c:v>42.7</c:v>
                </c:pt>
                <c:pt idx="14">
                  <c:v>42.5</c:v>
                </c:pt>
                <c:pt idx="15">
                  <c:v>42.15</c:v>
                </c:pt>
                <c:pt idx="16">
                  <c:v>42.56</c:v>
                </c:pt>
                <c:pt idx="17">
                  <c:v>42.45</c:v>
                </c:pt>
                <c:pt idx="18">
                  <c:v>42.66</c:v>
                </c:pt>
                <c:pt idx="19">
                  <c:v>42.57</c:v>
                </c:pt>
                <c:pt idx="20">
                  <c:v>42.31</c:v>
                </c:pt>
                <c:pt idx="21">
                  <c:v>42.29</c:v>
                </c:pt>
                <c:pt idx="22">
                  <c:v>42.59</c:v>
                </c:pt>
                <c:pt idx="23">
                  <c:v>42.63</c:v>
                </c:pt>
                <c:pt idx="24">
                  <c:v>42.62</c:v>
                </c:pt>
                <c:pt idx="25">
                  <c:v>43.02</c:v>
                </c:pt>
                <c:pt idx="26">
                  <c:v>42.7</c:v>
                </c:pt>
                <c:pt idx="27">
                  <c:v>42.44</c:v>
                </c:pt>
                <c:pt idx="28">
                  <c:v>42.74</c:v>
                </c:pt>
                <c:pt idx="29">
                  <c:v>42.34</c:v>
                </c:pt>
                <c:pt idx="30">
                  <c:v>42.53</c:v>
                </c:pt>
                <c:pt idx="31">
                  <c:v>42.47</c:v>
                </c:pt>
                <c:pt idx="32">
                  <c:v>42.39</c:v>
                </c:pt>
                <c:pt idx="33">
                  <c:v>42.97</c:v>
                </c:pt>
                <c:pt idx="34">
                  <c:v>42.2</c:v>
                </c:pt>
                <c:pt idx="35">
                  <c:v>42.42</c:v>
                </c:pt>
                <c:pt idx="36">
                  <c:v>42.39</c:v>
                </c:pt>
                <c:pt idx="37">
                  <c:v>42.67</c:v>
                </c:pt>
                <c:pt idx="38">
                  <c:v>42.48</c:v>
                </c:pt>
                <c:pt idx="39">
                  <c:v>42.25</c:v>
                </c:pt>
                <c:pt idx="40">
                  <c:v>42.61</c:v>
                </c:pt>
                <c:pt idx="41">
                  <c:v>42.4</c:v>
                </c:pt>
                <c:pt idx="42">
                  <c:v>42.71</c:v>
                </c:pt>
                <c:pt idx="43">
                  <c:v>42.42</c:v>
                </c:pt>
                <c:pt idx="44">
                  <c:v>42.55</c:v>
                </c:pt>
                <c:pt idx="45">
                  <c:v>42.37</c:v>
                </c:pt>
                <c:pt idx="46">
                  <c:v>42.29</c:v>
                </c:pt>
                <c:pt idx="47">
                  <c:v>42.3</c:v>
                </c:pt>
                <c:pt idx="48">
                  <c:v>42.32</c:v>
                </c:pt>
                <c:pt idx="49">
                  <c:v>42.35</c:v>
                </c:pt>
                <c:pt idx="50">
                  <c:v>42.44</c:v>
                </c:pt>
                <c:pt idx="51">
                  <c:v>42.53</c:v>
                </c:pt>
                <c:pt idx="52">
                  <c:v>42.49</c:v>
                </c:pt>
                <c:pt idx="53">
                  <c:v>42.59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Kozaks!$G$19:$G$78</c:f>
              <c:numCache>
                <c:formatCode>0.00</c:formatCode>
                <c:ptCount val="60"/>
                <c:pt idx="0">
                  <c:v>42.39</c:v>
                </c:pt>
                <c:pt idx="1">
                  <c:v>42.38</c:v>
                </c:pt>
                <c:pt idx="2">
                  <c:v>42.35</c:v>
                </c:pt>
                <c:pt idx="3">
                  <c:v>42.04</c:v>
                </c:pt>
                <c:pt idx="4">
                  <c:v>43.08</c:v>
                </c:pt>
                <c:pt idx="5">
                  <c:v>42.22</c:v>
                </c:pt>
                <c:pt idx="6">
                  <c:v>42.25</c:v>
                </c:pt>
                <c:pt idx="7">
                  <c:v>42.04</c:v>
                </c:pt>
                <c:pt idx="8">
                  <c:v>42.22</c:v>
                </c:pt>
                <c:pt idx="9">
                  <c:v>42.17</c:v>
                </c:pt>
                <c:pt idx="10">
                  <c:v>42.12</c:v>
                </c:pt>
                <c:pt idx="11">
                  <c:v>42.16</c:v>
                </c:pt>
                <c:pt idx="12">
                  <c:v>42.09</c:v>
                </c:pt>
                <c:pt idx="13">
                  <c:v>42.2</c:v>
                </c:pt>
                <c:pt idx="14">
                  <c:v>42.12</c:v>
                </c:pt>
                <c:pt idx="15">
                  <c:v>42.19</c:v>
                </c:pt>
                <c:pt idx="16">
                  <c:v>42.28</c:v>
                </c:pt>
                <c:pt idx="17">
                  <c:v>42.35</c:v>
                </c:pt>
                <c:pt idx="18">
                  <c:v>42.57</c:v>
                </c:pt>
                <c:pt idx="19">
                  <c:v>42.09</c:v>
                </c:pt>
                <c:pt idx="20">
                  <c:v>42.25</c:v>
                </c:pt>
                <c:pt idx="21">
                  <c:v>42.21</c:v>
                </c:pt>
                <c:pt idx="22">
                  <c:v>42.1</c:v>
                </c:pt>
                <c:pt idx="23">
                  <c:v>42.04</c:v>
                </c:pt>
                <c:pt idx="24">
                  <c:v>42.09</c:v>
                </c:pt>
                <c:pt idx="25">
                  <c:v>42.37</c:v>
                </c:pt>
                <c:pt idx="26">
                  <c:v>42.31</c:v>
                </c:pt>
                <c:pt idx="27">
                  <c:v>42.25</c:v>
                </c:pt>
                <c:pt idx="28">
                  <c:v>42.08</c:v>
                </c:pt>
                <c:pt idx="29">
                  <c:v>42.02</c:v>
                </c:pt>
                <c:pt idx="30">
                  <c:v>42.67</c:v>
                </c:pt>
                <c:pt idx="31">
                  <c:v>41.93</c:v>
                </c:pt>
                <c:pt idx="32">
                  <c:v>42.13</c:v>
                </c:pt>
                <c:pt idx="33">
                  <c:v>42.06</c:v>
                </c:pt>
                <c:pt idx="34">
                  <c:v>41.97</c:v>
                </c:pt>
                <c:pt idx="35">
                  <c:v>42.17</c:v>
                </c:pt>
                <c:pt idx="36">
                  <c:v>42.09</c:v>
                </c:pt>
                <c:pt idx="37">
                  <c:v>42.35</c:v>
                </c:pt>
                <c:pt idx="38">
                  <c:v>42.42</c:v>
                </c:pt>
                <c:pt idx="39">
                  <c:v>42.67</c:v>
                </c:pt>
                <c:pt idx="40">
                  <c:v>42.1</c:v>
                </c:pt>
                <c:pt idx="41">
                  <c:v>42.37</c:v>
                </c:pt>
                <c:pt idx="42">
                  <c:v>42.1</c:v>
                </c:pt>
                <c:pt idx="43">
                  <c:v>42.22</c:v>
                </c:pt>
              </c:numCache>
            </c:numRef>
          </c:val>
        </c:ser>
        <c:ser>
          <c:idx val="5"/>
          <c:order val="5"/>
          <c:tx>
            <c:strRef>
              <c:f>Kozaks!$H$18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Kozaks!$H$19:$H$78</c:f>
              <c:numCache>
                <c:formatCode>0.00</c:formatCode>
                <c:ptCount val="60"/>
                <c:pt idx="0">
                  <c:v>42.79</c:v>
                </c:pt>
                <c:pt idx="1">
                  <c:v>42.41</c:v>
                </c:pt>
                <c:pt idx="2">
                  <c:v>42.7</c:v>
                </c:pt>
                <c:pt idx="3">
                  <c:v>42.11</c:v>
                </c:pt>
                <c:pt idx="4">
                  <c:v>42.09</c:v>
                </c:pt>
                <c:pt idx="5">
                  <c:v>42.23</c:v>
                </c:pt>
                <c:pt idx="6">
                  <c:v>43.24</c:v>
                </c:pt>
                <c:pt idx="7">
                  <c:v>42.55</c:v>
                </c:pt>
                <c:pt idx="8">
                  <c:v>42.45</c:v>
                </c:pt>
                <c:pt idx="9">
                  <c:v>42.4</c:v>
                </c:pt>
                <c:pt idx="10">
                  <c:v>42.41</c:v>
                </c:pt>
                <c:pt idx="11">
                  <c:v>42.13</c:v>
                </c:pt>
                <c:pt idx="12">
                  <c:v>42.24</c:v>
                </c:pt>
                <c:pt idx="13">
                  <c:v>42.17</c:v>
                </c:pt>
                <c:pt idx="14">
                  <c:v>42.1</c:v>
                </c:pt>
                <c:pt idx="15">
                  <c:v>42.18</c:v>
                </c:pt>
                <c:pt idx="16">
                  <c:v>42.07</c:v>
                </c:pt>
                <c:pt idx="17">
                  <c:v>42.18</c:v>
                </c:pt>
                <c:pt idx="18">
                  <c:v>42.19</c:v>
                </c:pt>
                <c:pt idx="19">
                  <c:v>42.16</c:v>
                </c:pt>
                <c:pt idx="20">
                  <c:v>42.24</c:v>
                </c:pt>
                <c:pt idx="21">
                  <c:v>41.94</c:v>
                </c:pt>
                <c:pt idx="22">
                  <c:v>42.25</c:v>
                </c:pt>
                <c:pt idx="23">
                  <c:v>42.29</c:v>
                </c:pt>
                <c:pt idx="24">
                  <c:v>42.44</c:v>
                </c:pt>
                <c:pt idx="25">
                  <c:v>42.06</c:v>
                </c:pt>
                <c:pt idx="26">
                  <c:v>42.11</c:v>
                </c:pt>
                <c:pt idx="27">
                  <c:v>42.38</c:v>
                </c:pt>
                <c:pt idx="28">
                  <c:v>42.37</c:v>
                </c:pt>
                <c:pt idx="29">
                  <c:v>42.18</c:v>
                </c:pt>
                <c:pt idx="30">
                  <c:v>43.51</c:v>
                </c:pt>
                <c:pt idx="31">
                  <c:v>42.8</c:v>
                </c:pt>
                <c:pt idx="32">
                  <c:v>43.49</c:v>
                </c:pt>
                <c:pt idx="33">
                  <c:v>43.36</c:v>
                </c:pt>
              </c:numCache>
            </c:numRef>
          </c:val>
        </c:ser>
        <c:marker val="1"/>
        <c:axId val="142643200"/>
        <c:axId val="142644736"/>
      </c:lineChart>
      <c:catAx>
        <c:axId val="142643200"/>
        <c:scaling>
          <c:orientation val="minMax"/>
        </c:scaling>
        <c:axPos val="b"/>
        <c:numFmt formatCode="General" sourceLinked="1"/>
        <c:majorTickMark val="none"/>
        <c:tickLblPos val="nextTo"/>
        <c:crossAx val="142644736"/>
        <c:crosses val="autoZero"/>
        <c:auto val="1"/>
        <c:lblAlgn val="ctr"/>
        <c:lblOffset val="100"/>
      </c:catAx>
      <c:valAx>
        <c:axId val="14264473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264320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4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Flash!$C$18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Flash!$C$19:$C$71</c:f>
              <c:numCache>
                <c:formatCode>0.00</c:formatCode>
                <c:ptCount val="53"/>
                <c:pt idx="0">
                  <c:v>45.55</c:v>
                </c:pt>
                <c:pt idx="1">
                  <c:v>44.3</c:v>
                </c:pt>
                <c:pt idx="2">
                  <c:v>42.8</c:v>
                </c:pt>
                <c:pt idx="3">
                  <c:v>42.27</c:v>
                </c:pt>
                <c:pt idx="4">
                  <c:v>42.11</c:v>
                </c:pt>
                <c:pt idx="5">
                  <c:v>42.19</c:v>
                </c:pt>
                <c:pt idx="6">
                  <c:v>44.13</c:v>
                </c:pt>
                <c:pt idx="7">
                  <c:v>42.58</c:v>
                </c:pt>
                <c:pt idx="8">
                  <c:v>42.33</c:v>
                </c:pt>
                <c:pt idx="9">
                  <c:v>42.27</c:v>
                </c:pt>
                <c:pt idx="10">
                  <c:v>42.12</c:v>
                </c:pt>
                <c:pt idx="11">
                  <c:v>42.16</c:v>
                </c:pt>
                <c:pt idx="12">
                  <c:v>43.07</c:v>
                </c:pt>
                <c:pt idx="13">
                  <c:v>42.26</c:v>
                </c:pt>
                <c:pt idx="14">
                  <c:v>42.16</c:v>
                </c:pt>
                <c:pt idx="15">
                  <c:v>42.41</c:v>
                </c:pt>
                <c:pt idx="16">
                  <c:v>42.2</c:v>
                </c:pt>
                <c:pt idx="17">
                  <c:v>42.09</c:v>
                </c:pt>
                <c:pt idx="18">
                  <c:v>43.02</c:v>
                </c:pt>
                <c:pt idx="19">
                  <c:v>42.61</c:v>
                </c:pt>
                <c:pt idx="20">
                  <c:v>42.35</c:v>
                </c:pt>
                <c:pt idx="21">
                  <c:v>42.11</c:v>
                </c:pt>
                <c:pt idx="22">
                  <c:v>42.14</c:v>
                </c:pt>
                <c:pt idx="23">
                  <c:v>42.18</c:v>
                </c:pt>
                <c:pt idx="24">
                  <c:v>42.12</c:v>
                </c:pt>
                <c:pt idx="25">
                  <c:v>42.24</c:v>
                </c:pt>
                <c:pt idx="26">
                  <c:v>42.27</c:v>
                </c:pt>
                <c:pt idx="27">
                  <c:v>42.14</c:v>
                </c:pt>
                <c:pt idx="28">
                  <c:v>42.3</c:v>
                </c:pt>
                <c:pt idx="29">
                  <c:v>42.53</c:v>
                </c:pt>
                <c:pt idx="30">
                  <c:v>42.69</c:v>
                </c:pt>
                <c:pt idx="31">
                  <c:v>42.36</c:v>
                </c:pt>
                <c:pt idx="32">
                  <c:v>42.28</c:v>
                </c:pt>
                <c:pt idx="33">
                  <c:v>42.37</c:v>
                </c:pt>
                <c:pt idx="34">
                  <c:v>42.2</c:v>
                </c:pt>
                <c:pt idx="35">
                  <c:v>42.42</c:v>
                </c:pt>
                <c:pt idx="36">
                  <c:v>42.86</c:v>
                </c:pt>
                <c:pt idx="37">
                  <c:v>42.63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Flash!$D$19:$D$71</c:f>
              <c:numCache>
                <c:formatCode>0.00</c:formatCode>
                <c:ptCount val="53"/>
                <c:pt idx="0">
                  <c:v>42.35</c:v>
                </c:pt>
                <c:pt idx="1">
                  <c:v>42.17</c:v>
                </c:pt>
                <c:pt idx="2">
                  <c:v>42.21</c:v>
                </c:pt>
                <c:pt idx="3">
                  <c:v>42.28</c:v>
                </c:pt>
                <c:pt idx="4">
                  <c:v>42.46</c:v>
                </c:pt>
                <c:pt idx="5">
                  <c:v>42.65</c:v>
                </c:pt>
                <c:pt idx="6">
                  <c:v>42.33</c:v>
                </c:pt>
                <c:pt idx="7">
                  <c:v>42.03</c:v>
                </c:pt>
                <c:pt idx="8">
                  <c:v>42.16</c:v>
                </c:pt>
                <c:pt idx="9">
                  <c:v>42.4</c:v>
                </c:pt>
                <c:pt idx="10">
                  <c:v>43.1</c:v>
                </c:pt>
                <c:pt idx="11">
                  <c:v>42.93</c:v>
                </c:pt>
                <c:pt idx="12">
                  <c:v>42.18</c:v>
                </c:pt>
                <c:pt idx="13">
                  <c:v>42.31</c:v>
                </c:pt>
                <c:pt idx="14">
                  <c:v>42.2</c:v>
                </c:pt>
                <c:pt idx="15">
                  <c:v>42.31</c:v>
                </c:pt>
                <c:pt idx="16">
                  <c:v>42.34</c:v>
                </c:pt>
                <c:pt idx="17">
                  <c:v>42.23</c:v>
                </c:pt>
                <c:pt idx="18">
                  <c:v>42.23</c:v>
                </c:pt>
                <c:pt idx="19">
                  <c:v>42.37</c:v>
                </c:pt>
                <c:pt idx="20">
                  <c:v>42.17</c:v>
                </c:pt>
                <c:pt idx="21">
                  <c:v>42.43</c:v>
                </c:pt>
                <c:pt idx="22">
                  <c:v>42.1</c:v>
                </c:pt>
                <c:pt idx="23">
                  <c:v>42.16</c:v>
                </c:pt>
                <c:pt idx="24">
                  <c:v>42.13</c:v>
                </c:pt>
                <c:pt idx="25">
                  <c:v>42.31</c:v>
                </c:pt>
                <c:pt idx="26">
                  <c:v>42.12</c:v>
                </c:pt>
                <c:pt idx="27">
                  <c:v>42.16</c:v>
                </c:pt>
                <c:pt idx="28">
                  <c:v>42.24</c:v>
                </c:pt>
                <c:pt idx="29">
                  <c:v>42.65</c:v>
                </c:pt>
                <c:pt idx="30">
                  <c:v>42.29</c:v>
                </c:pt>
                <c:pt idx="31">
                  <c:v>42.03</c:v>
                </c:pt>
                <c:pt idx="32">
                  <c:v>42.16</c:v>
                </c:pt>
                <c:pt idx="33">
                  <c:v>42.05</c:v>
                </c:pt>
                <c:pt idx="34">
                  <c:v>42.43</c:v>
                </c:pt>
                <c:pt idx="35">
                  <c:v>42.52</c:v>
                </c:pt>
                <c:pt idx="36">
                  <c:v>42.3</c:v>
                </c:pt>
                <c:pt idx="37">
                  <c:v>42.35</c:v>
                </c:pt>
                <c:pt idx="38">
                  <c:v>42.22</c:v>
                </c:pt>
                <c:pt idx="39">
                  <c:v>42.21</c:v>
                </c:pt>
                <c:pt idx="40">
                  <c:v>42.21</c:v>
                </c:pt>
                <c:pt idx="41">
                  <c:v>42.24</c:v>
                </c:pt>
                <c:pt idx="42">
                  <c:v>42.25</c:v>
                </c:pt>
                <c:pt idx="43">
                  <c:v>42.22</c:v>
                </c:pt>
                <c:pt idx="44">
                  <c:v>42.38</c:v>
                </c:pt>
                <c:pt idx="45">
                  <c:v>43</c:v>
                </c:pt>
                <c:pt idx="46">
                  <c:v>42.32</c:v>
                </c:pt>
                <c:pt idx="47">
                  <c:v>42.28</c:v>
                </c:pt>
                <c:pt idx="48">
                  <c:v>42.1</c:v>
                </c:pt>
                <c:pt idx="49">
                  <c:v>42.35</c:v>
                </c:pt>
                <c:pt idx="50">
                  <c:v>42.19</c:v>
                </c:pt>
                <c:pt idx="51">
                  <c:v>42.1</c:v>
                </c:pt>
                <c:pt idx="52">
                  <c:v>42.3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Flash!$E$19:$E$71</c:f>
              <c:numCache>
                <c:formatCode>0.00</c:formatCode>
                <c:ptCount val="53"/>
                <c:pt idx="0">
                  <c:v>42.96</c:v>
                </c:pt>
                <c:pt idx="1">
                  <c:v>42.86</c:v>
                </c:pt>
                <c:pt idx="2">
                  <c:v>42.67</c:v>
                </c:pt>
                <c:pt idx="3">
                  <c:v>43.65</c:v>
                </c:pt>
                <c:pt idx="4">
                  <c:v>42.56</c:v>
                </c:pt>
                <c:pt idx="5">
                  <c:v>42.54</c:v>
                </c:pt>
                <c:pt idx="6">
                  <c:v>42.85</c:v>
                </c:pt>
                <c:pt idx="7">
                  <c:v>42.99</c:v>
                </c:pt>
                <c:pt idx="8">
                  <c:v>42.72</c:v>
                </c:pt>
                <c:pt idx="9">
                  <c:v>42.69</c:v>
                </c:pt>
                <c:pt idx="10">
                  <c:v>42.9</c:v>
                </c:pt>
                <c:pt idx="11">
                  <c:v>42.82</c:v>
                </c:pt>
                <c:pt idx="12">
                  <c:v>42.68</c:v>
                </c:pt>
                <c:pt idx="13">
                  <c:v>42.59</c:v>
                </c:pt>
                <c:pt idx="14">
                  <c:v>43.94</c:v>
                </c:pt>
                <c:pt idx="15">
                  <c:v>42.99</c:v>
                </c:pt>
                <c:pt idx="16">
                  <c:v>42.9</c:v>
                </c:pt>
                <c:pt idx="17">
                  <c:v>42.44</c:v>
                </c:pt>
                <c:pt idx="18">
                  <c:v>42.4</c:v>
                </c:pt>
                <c:pt idx="19">
                  <c:v>42.55</c:v>
                </c:pt>
                <c:pt idx="20">
                  <c:v>42.82</c:v>
                </c:pt>
                <c:pt idx="21">
                  <c:v>42.7</c:v>
                </c:pt>
                <c:pt idx="22">
                  <c:v>42.6</c:v>
                </c:pt>
                <c:pt idx="23">
                  <c:v>42.41</c:v>
                </c:pt>
                <c:pt idx="24">
                  <c:v>43.03</c:v>
                </c:pt>
                <c:pt idx="25">
                  <c:v>43.25</c:v>
                </c:pt>
                <c:pt idx="26">
                  <c:v>43.45</c:v>
                </c:pt>
                <c:pt idx="27">
                  <c:v>42.76</c:v>
                </c:pt>
                <c:pt idx="28">
                  <c:v>42.57</c:v>
                </c:pt>
                <c:pt idx="29">
                  <c:v>42.54</c:v>
                </c:pt>
                <c:pt idx="30">
                  <c:v>42.74</c:v>
                </c:pt>
                <c:pt idx="31">
                  <c:v>43.02</c:v>
                </c:pt>
                <c:pt idx="32">
                  <c:v>42.83</c:v>
                </c:pt>
                <c:pt idx="33">
                  <c:v>42.55</c:v>
                </c:pt>
                <c:pt idx="34">
                  <c:v>42.63</c:v>
                </c:pt>
                <c:pt idx="35">
                  <c:v>43.15</c:v>
                </c:pt>
                <c:pt idx="36">
                  <c:v>42.82</c:v>
                </c:pt>
                <c:pt idx="37">
                  <c:v>42.84</c:v>
                </c:pt>
                <c:pt idx="38">
                  <c:v>42.62</c:v>
                </c:pt>
                <c:pt idx="39">
                  <c:v>42.69</c:v>
                </c:pt>
                <c:pt idx="40">
                  <c:v>43.47</c:v>
                </c:pt>
                <c:pt idx="41">
                  <c:v>43.25</c:v>
                </c:pt>
                <c:pt idx="42">
                  <c:v>42.85</c:v>
                </c:pt>
                <c:pt idx="43">
                  <c:v>42.6</c:v>
                </c:pt>
                <c:pt idx="44">
                  <c:v>42.88</c:v>
                </c:pt>
                <c:pt idx="45">
                  <c:v>42.66</c:v>
                </c:pt>
                <c:pt idx="46">
                  <c:v>42.73</c:v>
                </c:pt>
                <c:pt idx="47">
                  <c:v>42.71</c:v>
                </c:pt>
                <c:pt idx="48">
                  <c:v>42.72</c:v>
                </c:pt>
                <c:pt idx="49">
                  <c:v>43.35</c:v>
                </c:pt>
                <c:pt idx="50">
                  <c:v>43.63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Flash!$F$19:$F$71</c:f>
              <c:numCache>
                <c:formatCode>0.00</c:formatCode>
                <c:ptCount val="53"/>
                <c:pt idx="0">
                  <c:v>42.83</c:v>
                </c:pt>
                <c:pt idx="1">
                  <c:v>43.81</c:v>
                </c:pt>
                <c:pt idx="2">
                  <c:v>42.99</c:v>
                </c:pt>
                <c:pt idx="3">
                  <c:v>42.79</c:v>
                </c:pt>
                <c:pt idx="4">
                  <c:v>42.76</c:v>
                </c:pt>
                <c:pt idx="5">
                  <c:v>42.67</c:v>
                </c:pt>
                <c:pt idx="6">
                  <c:v>42.87</c:v>
                </c:pt>
                <c:pt idx="7">
                  <c:v>45.2</c:v>
                </c:pt>
                <c:pt idx="8">
                  <c:v>42.98</c:v>
                </c:pt>
                <c:pt idx="9">
                  <c:v>42.72</c:v>
                </c:pt>
                <c:pt idx="10">
                  <c:v>42.95</c:v>
                </c:pt>
                <c:pt idx="11">
                  <c:v>42.81</c:v>
                </c:pt>
                <c:pt idx="12">
                  <c:v>42.91</c:v>
                </c:pt>
                <c:pt idx="13">
                  <c:v>42.96</c:v>
                </c:pt>
                <c:pt idx="14">
                  <c:v>42.77</c:v>
                </c:pt>
                <c:pt idx="15">
                  <c:v>43.47</c:v>
                </c:pt>
                <c:pt idx="16">
                  <c:v>42.84</c:v>
                </c:pt>
                <c:pt idx="17">
                  <c:v>43.12</c:v>
                </c:pt>
                <c:pt idx="18">
                  <c:v>43</c:v>
                </c:pt>
                <c:pt idx="19">
                  <c:v>42.93</c:v>
                </c:pt>
                <c:pt idx="20">
                  <c:v>43.65</c:v>
                </c:pt>
                <c:pt idx="21">
                  <c:v>43.23</c:v>
                </c:pt>
                <c:pt idx="22">
                  <c:v>43.51</c:v>
                </c:pt>
                <c:pt idx="23">
                  <c:v>42.61</c:v>
                </c:pt>
                <c:pt idx="24">
                  <c:v>43.34</c:v>
                </c:pt>
                <c:pt idx="25">
                  <c:v>43.3</c:v>
                </c:pt>
                <c:pt idx="26">
                  <c:v>42.77</c:v>
                </c:pt>
                <c:pt idx="27">
                  <c:v>42.88</c:v>
                </c:pt>
                <c:pt idx="28">
                  <c:v>42.85</c:v>
                </c:pt>
                <c:pt idx="29">
                  <c:v>44.55</c:v>
                </c:pt>
                <c:pt idx="30">
                  <c:v>42.83</c:v>
                </c:pt>
                <c:pt idx="31">
                  <c:v>42.98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Flash!$G$19:$G$71</c:f>
              <c:numCache>
                <c:formatCode>0.00</c:formatCode>
                <c:ptCount val="53"/>
                <c:pt idx="0">
                  <c:v>43.46</c:v>
                </c:pt>
                <c:pt idx="1">
                  <c:v>43.52</c:v>
                </c:pt>
                <c:pt idx="2">
                  <c:v>43.28</c:v>
                </c:pt>
                <c:pt idx="3">
                  <c:v>43.1</c:v>
                </c:pt>
                <c:pt idx="4">
                  <c:v>43.1</c:v>
                </c:pt>
                <c:pt idx="5">
                  <c:v>43.58</c:v>
                </c:pt>
                <c:pt idx="6">
                  <c:v>43.64</c:v>
                </c:pt>
                <c:pt idx="7">
                  <c:v>43.32</c:v>
                </c:pt>
                <c:pt idx="8">
                  <c:v>43.33</c:v>
                </c:pt>
                <c:pt idx="9">
                  <c:v>42.86</c:v>
                </c:pt>
                <c:pt idx="10">
                  <c:v>42.97</c:v>
                </c:pt>
                <c:pt idx="11">
                  <c:v>43.06</c:v>
                </c:pt>
                <c:pt idx="12">
                  <c:v>43.26</c:v>
                </c:pt>
                <c:pt idx="13">
                  <c:v>43.01</c:v>
                </c:pt>
                <c:pt idx="14">
                  <c:v>43.35</c:v>
                </c:pt>
                <c:pt idx="15">
                  <c:v>42.94</c:v>
                </c:pt>
                <c:pt idx="16">
                  <c:v>43.02</c:v>
                </c:pt>
                <c:pt idx="17">
                  <c:v>43.13</c:v>
                </c:pt>
                <c:pt idx="18">
                  <c:v>42.64</c:v>
                </c:pt>
                <c:pt idx="19">
                  <c:v>42.63</c:v>
                </c:pt>
                <c:pt idx="20">
                  <c:v>43.33</c:v>
                </c:pt>
                <c:pt idx="21">
                  <c:v>43.19</c:v>
                </c:pt>
                <c:pt idx="22">
                  <c:v>43.04</c:v>
                </c:pt>
                <c:pt idx="23">
                  <c:v>43.91</c:v>
                </c:pt>
                <c:pt idx="24">
                  <c:v>43.12</c:v>
                </c:pt>
                <c:pt idx="25">
                  <c:v>43.01</c:v>
                </c:pt>
                <c:pt idx="26">
                  <c:v>42.86</c:v>
                </c:pt>
                <c:pt idx="27">
                  <c:v>43.12</c:v>
                </c:pt>
                <c:pt idx="28">
                  <c:v>42.82</c:v>
                </c:pt>
                <c:pt idx="29">
                  <c:v>42.98</c:v>
                </c:pt>
                <c:pt idx="30">
                  <c:v>43.03</c:v>
                </c:pt>
                <c:pt idx="31">
                  <c:v>43.11</c:v>
                </c:pt>
                <c:pt idx="32">
                  <c:v>43.37</c:v>
                </c:pt>
                <c:pt idx="33">
                  <c:v>42.82</c:v>
                </c:pt>
                <c:pt idx="34">
                  <c:v>43.33</c:v>
                </c:pt>
                <c:pt idx="35">
                  <c:v>43.45</c:v>
                </c:pt>
                <c:pt idx="36">
                  <c:v>42.98</c:v>
                </c:pt>
                <c:pt idx="37">
                  <c:v>42.77</c:v>
                </c:pt>
                <c:pt idx="38">
                  <c:v>42.82</c:v>
                </c:pt>
                <c:pt idx="39">
                  <c:v>44.13</c:v>
                </c:pt>
                <c:pt idx="40">
                  <c:v>42.79</c:v>
                </c:pt>
                <c:pt idx="41">
                  <c:v>42.8</c:v>
                </c:pt>
                <c:pt idx="42">
                  <c:v>42.98</c:v>
                </c:pt>
              </c:numCache>
            </c:numRef>
          </c:val>
        </c:ser>
        <c:ser>
          <c:idx val="5"/>
          <c:order val="5"/>
          <c:tx>
            <c:strRef>
              <c:f>Flash!$H$18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Flash!$H$19:$H$71</c:f>
              <c:numCache>
                <c:formatCode>0.00</c:formatCode>
                <c:ptCount val="53"/>
                <c:pt idx="0">
                  <c:v>42.36</c:v>
                </c:pt>
                <c:pt idx="1">
                  <c:v>42.28</c:v>
                </c:pt>
                <c:pt idx="2">
                  <c:v>42.18</c:v>
                </c:pt>
                <c:pt idx="3">
                  <c:v>42.23</c:v>
                </c:pt>
                <c:pt idx="4">
                  <c:v>42.04</c:v>
                </c:pt>
                <c:pt idx="5">
                  <c:v>42.62</c:v>
                </c:pt>
                <c:pt idx="6">
                  <c:v>42.29</c:v>
                </c:pt>
                <c:pt idx="7">
                  <c:v>42.27</c:v>
                </c:pt>
                <c:pt idx="8">
                  <c:v>42.29</c:v>
                </c:pt>
                <c:pt idx="9">
                  <c:v>42.2</c:v>
                </c:pt>
                <c:pt idx="10">
                  <c:v>42.44</c:v>
                </c:pt>
                <c:pt idx="11">
                  <c:v>42.39</c:v>
                </c:pt>
                <c:pt idx="12">
                  <c:v>42.46</c:v>
                </c:pt>
                <c:pt idx="13">
                  <c:v>42.18</c:v>
                </c:pt>
                <c:pt idx="14">
                  <c:v>42.28</c:v>
                </c:pt>
                <c:pt idx="15">
                  <c:v>42.49</c:v>
                </c:pt>
                <c:pt idx="16">
                  <c:v>42.16</c:v>
                </c:pt>
                <c:pt idx="17">
                  <c:v>42.18</c:v>
                </c:pt>
                <c:pt idx="18">
                  <c:v>42.25</c:v>
                </c:pt>
                <c:pt idx="19">
                  <c:v>42.28</c:v>
                </c:pt>
                <c:pt idx="20">
                  <c:v>42.71</c:v>
                </c:pt>
              </c:numCache>
            </c:numRef>
          </c:val>
        </c:ser>
        <c:marker val="1"/>
        <c:axId val="143607296"/>
        <c:axId val="143608832"/>
      </c:lineChart>
      <c:catAx>
        <c:axId val="143607296"/>
        <c:scaling>
          <c:orientation val="minMax"/>
        </c:scaling>
        <c:axPos val="b"/>
        <c:numFmt formatCode="General" sourceLinked="1"/>
        <c:majorTickMark val="none"/>
        <c:tickLblPos val="nextTo"/>
        <c:crossAx val="143608832"/>
        <c:crosses val="autoZero"/>
        <c:auto val="1"/>
        <c:lblAlgn val="ctr"/>
        <c:lblOffset val="100"/>
      </c:catAx>
      <c:valAx>
        <c:axId val="143608832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60729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F1UA!$C$18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F1UA!$C$19:$C$70</c:f>
              <c:numCache>
                <c:formatCode>0.00</c:formatCode>
                <c:ptCount val="52"/>
                <c:pt idx="0">
                  <c:v>45.09</c:v>
                </c:pt>
                <c:pt idx="1">
                  <c:v>42.81</c:v>
                </c:pt>
                <c:pt idx="2">
                  <c:v>42.8</c:v>
                </c:pt>
                <c:pt idx="3">
                  <c:v>42.55</c:v>
                </c:pt>
                <c:pt idx="4">
                  <c:v>42.66</c:v>
                </c:pt>
                <c:pt idx="5">
                  <c:v>42.61</c:v>
                </c:pt>
                <c:pt idx="6">
                  <c:v>42.45</c:v>
                </c:pt>
                <c:pt idx="7">
                  <c:v>42.32</c:v>
                </c:pt>
                <c:pt idx="8">
                  <c:v>42.47</c:v>
                </c:pt>
                <c:pt idx="9">
                  <c:v>42.19</c:v>
                </c:pt>
                <c:pt idx="10">
                  <c:v>43.21</c:v>
                </c:pt>
                <c:pt idx="11">
                  <c:v>42.64</c:v>
                </c:pt>
                <c:pt idx="12">
                  <c:v>42.21</c:v>
                </c:pt>
                <c:pt idx="13">
                  <c:v>42.09</c:v>
                </c:pt>
                <c:pt idx="14">
                  <c:v>42.32</c:v>
                </c:pt>
                <c:pt idx="15">
                  <c:v>42.83</c:v>
                </c:pt>
                <c:pt idx="16">
                  <c:v>42.44</c:v>
                </c:pt>
                <c:pt idx="17">
                  <c:v>43.45</c:v>
                </c:pt>
                <c:pt idx="18">
                  <c:v>42.93</c:v>
                </c:pt>
                <c:pt idx="19">
                  <c:v>43.14</c:v>
                </c:pt>
                <c:pt idx="20">
                  <c:v>42.59</c:v>
                </c:pt>
                <c:pt idx="21">
                  <c:v>42.51</c:v>
                </c:pt>
                <c:pt idx="22">
                  <c:v>42.33</c:v>
                </c:pt>
                <c:pt idx="23">
                  <c:v>42.15</c:v>
                </c:pt>
                <c:pt idx="24">
                  <c:v>42.37</c:v>
                </c:pt>
                <c:pt idx="25">
                  <c:v>42.63</c:v>
                </c:pt>
                <c:pt idx="26">
                  <c:v>42.32</c:v>
                </c:pt>
                <c:pt idx="27">
                  <c:v>42.74</c:v>
                </c:pt>
                <c:pt idx="28">
                  <c:v>42.61</c:v>
                </c:pt>
                <c:pt idx="29">
                  <c:v>42.55</c:v>
                </c:pt>
                <c:pt idx="30">
                  <c:v>42.17</c:v>
                </c:pt>
                <c:pt idx="31">
                  <c:v>42.63</c:v>
                </c:pt>
                <c:pt idx="32">
                  <c:v>42.32</c:v>
                </c:pt>
                <c:pt idx="33">
                  <c:v>42.54</c:v>
                </c:pt>
                <c:pt idx="34">
                  <c:v>42.68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F1UA!$D$18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F1UA!$D$19:$D$70</c:f>
              <c:numCache>
                <c:formatCode>0.00</c:formatCode>
                <c:ptCount val="52"/>
                <c:pt idx="0">
                  <c:v>42.92</c:v>
                </c:pt>
                <c:pt idx="1">
                  <c:v>42.8</c:v>
                </c:pt>
                <c:pt idx="2">
                  <c:v>42.5</c:v>
                </c:pt>
                <c:pt idx="3">
                  <c:v>42.71</c:v>
                </c:pt>
                <c:pt idx="4">
                  <c:v>42.33</c:v>
                </c:pt>
                <c:pt idx="5">
                  <c:v>42.3</c:v>
                </c:pt>
                <c:pt idx="6">
                  <c:v>42.48</c:v>
                </c:pt>
                <c:pt idx="7">
                  <c:v>42.72</c:v>
                </c:pt>
                <c:pt idx="8">
                  <c:v>43.54</c:v>
                </c:pt>
                <c:pt idx="9">
                  <c:v>42.85</c:v>
                </c:pt>
                <c:pt idx="10">
                  <c:v>42.68</c:v>
                </c:pt>
                <c:pt idx="11">
                  <c:v>42.61</c:v>
                </c:pt>
                <c:pt idx="12">
                  <c:v>42.56</c:v>
                </c:pt>
                <c:pt idx="13">
                  <c:v>42.5</c:v>
                </c:pt>
                <c:pt idx="14">
                  <c:v>42.61</c:v>
                </c:pt>
                <c:pt idx="15">
                  <c:v>42.5</c:v>
                </c:pt>
                <c:pt idx="16">
                  <c:v>42.38</c:v>
                </c:pt>
                <c:pt idx="17">
                  <c:v>42.6</c:v>
                </c:pt>
                <c:pt idx="18">
                  <c:v>42.3</c:v>
                </c:pt>
                <c:pt idx="19">
                  <c:v>42.54</c:v>
                </c:pt>
                <c:pt idx="20">
                  <c:v>42.39</c:v>
                </c:pt>
                <c:pt idx="21">
                  <c:v>42.57</c:v>
                </c:pt>
                <c:pt idx="22">
                  <c:v>42.43</c:v>
                </c:pt>
                <c:pt idx="23">
                  <c:v>42.47</c:v>
                </c:pt>
                <c:pt idx="24">
                  <c:v>42.67</c:v>
                </c:pt>
                <c:pt idx="25">
                  <c:v>42.67</c:v>
                </c:pt>
                <c:pt idx="26">
                  <c:v>42.79</c:v>
                </c:pt>
                <c:pt idx="27">
                  <c:v>42.59</c:v>
                </c:pt>
                <c:pt idx="28">
                  <c:v>42.85</c:v>
                </c:pt>
                <c:pt idx="29">
                  <c:v>42.64</c:v>
                </c:pt>
                <c:pt idx="30">
                  <c:v>42.86</c:v>
                </c:pt>
                <c:pt idx="31">
                  <c:v>42.33</c:v>
                </c:pt>
                <c:pt idx="32">
                  <c:v>42.72</c:v>
                </c:pt>
                <c:pt idx="33">
                  <c:v>42.56</c:v>
                </c:pt>
                <c:pt idx="34">
                  <c:v>42.57</c:v>
                </c:pt>
                <c:pt idx="35">
                  <c:v>42.54</c:v>
                </c:pt>
                <c:pt idx="36">
                  <c:v>42.99</c:v>
                </c:pt>
                <c:pt idx="37">
                  <c:v>42.76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F1UA!$E$18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F1UA!$E$19:$E$70</c:f>
              <c:numCache>
                <c:formatCode>0.00</c:formatCode>
                <c:ptCount val="52"/>
                <c:pt idx="0">
                  <c:v>42.69</c:v>
                </c:pt>
                <c:pt idx="1">
                  <c:v>42.68</c:v>
                </c:pt>
                <c:pt idx="2">
                  <c:v>43.3</c:v>
                </c:pt>
                <c:pt idx="3">
                  <c:v>43.26</c:v>
                </c:pt>
                <c:pt idx="4">
                  <c:v>42.62</c:v>
                </c:pt>
                <c:pt idx="5">
                  <c:v>43.09</c:v>
                </c:pt>
                <c:pt idx="6">
                  <c:v>42.77</c:v>
                </c:pt>
                <c:pt idx="7">
                  <c:v>42.78</c:v>
                </c:pt>
                <c:pt idx="8">
                  <c:v>42.49</c:v>
                </c:pt>
                <c:pt idx="9">
                  <c:v>42.35</c:v>
                </c:pt>
                <c:pt idx="10">
                  <c:v>42.52</c:v>
                </c:pt>
                <c:pt idx="11">
                  <c:v>42.58</c:v>
                </c:pt>
                <c:pt idx="12">
                  <c:v>42.66</c:v>
                </c:pt>
                <c:pt idx="13">
                  <c:v>42.58</c:v>
                </c:pt>
                <c:pt idx="14">
                  <c:v>42.58</c:v>
                </c:pt>
                <c:pt idx="15">
                  <c:v>42.8</c:v>
                </c:pt>
                <c:pt idx="16">
                  <c:v>42.4</c:v>
                </c:pt>
                <c:pt idx="17">
                  <c:v>43.09</c:v>
                </c:pt>
                <c:pt idx="18">
                  <c:v>42.88</c:v>
                </c:pt>
                <c:pt idx="19">
                  <c:v>42.61</c:v>
                </c:pt>
                <c:pt idx="20">
                  <c:v>42.61</c:v>
                </c:pt>
                <c:pt idx="21">
                  <c:v>43.19</c:v>
                </c:pt>
                <c:pt idx="22">
                  <c:v>42.44</c:v>
                </c:pt>
                <c:pt idx="23">
                  <c:v>42.46</c:v>
                </c:pt>
                <c:pt idx="24">
                  <c:v>42.59</c:v>
                </c:pt>
                <c:pt idx="25">
                  <c:v>42.58</c:v>
                </c:pt>
                <c:pt idx="26">
                  <c:v>42.39</c:v>
                </c:pt>
                <c:pt idx="27">
                  <c:v>42.76</c:v>
                </c:pt>
                <c:pt idx="28">
                  <c:v>42.75</c:v>
                </c:pt>
                <c:pt idx="29">
                  <c:v>42.76</c:v>
                </c:pt>
                <c:pt idx="30">
                  <c:v>42.62</c:v>
                </c:pt>
                <c:pt idx="31">
                  <c:v>42.4</c:v>
                </c:pt>
                <c:pt idx="32">
                  <c:v>42.88</c:v>
                </c:pt>
                <c:pt idx="33">
                  <c:v>42.82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F1UA!$F$18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F1UA!$F$19:$F$70</c:f>
              <c:numCache>
                <c:formatCode>0.00</c:formatCode>
                <c:ptCount val="52"/>
                <c:pt idx="0">
                  <c:v>42.57</c:v>
                </c:pt>
                <c:pt idx="1">
                  <c:v>42.47</c:v>
                </c:pt>
                <c:pt idx="2">
                  <c:v>42.55</c:v>
                </c:pt>
                <c:pt idx="3">
                  <c:v>42.94</c:v>
                </c:pt>
                <c:pt idx="4">
                  <c:v>42.75</c:v>
                </c:pt>
                <c:pt idx="5">
                  <c:v>42.56</c:v>
                </c:pt>
                <c:pt idx="6">
                  <c:v>42.63</c:v>
                </c:pt>
                <c:pt idx="7">
                  <c:v>42.34</c:v>
                </c:pt>
                <c:pt idx="8">
                  <c:v>42.63</c:v>
                </c:pt>
                <c:pt idx="9">
                  <c:v>42.4</c:v>
                </c:pt>
                <c:pt idx="10">
                  <c:v>42.37</c:v>
                </c:pt>
                <c:pt idx="11">
                  <c:v>42.41</c:v>
                </c:pt>
                <c:pt idx="12">
                  <c:v>42.43</c:v>
                </c:pt>
                <c:pt idx="13">
                  <c:v>42.25</c:v>
                </c:pt>
                <c:pt idx="14">
                  <c:v>42.75</c:v>
                </c:pt>
                <c:pt idx="15">
                  <c:v>42.67</c:v>
                </c:pt>
                <c:pt idx="16">
                  <c:v>42.47</c:v>
                </c:pt>
                <c:pt idx="17">
                  <c:v>42.52</c:v>
                </c:pt>
                <c:pt idx="18">
                  <c:v>43.45</c:v>
                </c:pt>
                <c:pt idx="19">
                  <c:v>42.74</c:v>
                </c:pt>
                <c:pt idx="20">
                  <c:v>43.68</c:v>
                </c:pt>
                <c:pt idx="21">
                  <c:v>42.64</c:v>
                </c:pt>
                <c:pt idx="22">
                  <c:v>42.52</c:v>
                </c:pt>
                <c:pt idx="23">
                  <c:v>42.41</c:v>
                </c:pt>
                <c:pt idx="24">
                  <c:v>42.64</c:v>
                </c:pt>
                <c:pt idx="25">
                  <c:v>42.93</c:v>
                </c:pt>
                <c:pt idx="26">
                  <c:v>42.43</c:v>
                </c:pt>
                <c:pt idx="27">
                  <c:v>42.29</c:v>
                </c:pt>
                <c:pt idx="28">
                  <c:v>42.55</c:v>
                </c:pt>
                <c:pt idx="29">
                  <c:v>42.57</c:v>
                </c:pt>
                <c:pt idx="30">
                  <c:v>42.53</c:v>
                </c:pt>
                <c:pt idx="31">
                  <c:v>42.3</c:v>
                </c:pt>
                <c:pt idx="32">
                  <c:v>42.84</c:v>
                </c:pt>
                <c:pt idx="33">
                  <c:v>42.63</c:v>
                </c:pt>
                <c:pt idx="34">
                  <c:v>42.32</c:v>
                </c:pt>
                <c:pt idx="35">
                  <c:v>42.72</c:v>
                </c:pt>
                <c:pt idx="36">
                  <c:v>43.27</c:v>
                </c:pt>
                <c:pt idx="37">
                  <c:v>42.52</c:v>
                </c:pt>
                <c:pt idx="38">
                  <c:v>42.97</c:v>
                </c:pt>
                <c:pt idx="39">
                  <c:v>42.44</c:v>
                </c:pt>
                <c:pt idx="40">
                  <c:v>42.77</c:v>
                </c:pt>
                <c:pt idx="41">
                  <c:v>43.1</c:v>
                </c:pt>
                <c:pt idx="42">
                  <c:v>42.22</c:v>
                </c:pt>
                <c:pt idx="43">
                  <c:v>42.5</c:v>
                </c:pt>
                <c:pt idx="44">
                  <c:v>42.4</c:v>
                </c:pt>
                <c:pt idx="45">
                  <c:v>42.25</c:v>
                </c:pt>
                <c:pt idx="46">
                  <c:v>42.45</c:v>
                </c:pt>
                <c:pt idx="47">
                  <c:v>43.06</c:v>
                </c:pt>
                <c:pt idx="48">
                  <c:v>42.69</c:v>
                </c:pt>
                <c:pt idx="49">
                  <c:v>43.12</c:v>
                </c:pt>
                <c:pt idx="50">
                  <c:v>42.47</c:v>
                </c:pt>
                <c:pt idx="51">
                  <c:v>42.94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F1UA!$G$18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F1UA!$G$19:$G$70</c:f>
              <c:numCache>
                <c:formatCode>0.00</c:formatCode>
                <c:ptCount val="52"/>
                <c:pt idx="0">
                  <c:v>42.72</c:v>
                </c:pt>
                <c:pt idx="1">
                  <c:v>42.76</c:v>
                </c:pt>
                <c:pt idx="2">
                  <c:v>42.59</c:v>
                </c:pt>
                <c:pt idx="3">
                  <c:v>42.67</c:v>
                </c:pt>
                <c:pt idx="4">
                  <c:v>42.48</c:v>
                </c:pt>
                <c:pt idx="5">
                  <c:v>42.67</c:v>
                </c:pt>
                <c:pt idx="6">
                  <c:v>42.65</c:v>
                </c:pt>
                <c:pt idx="7">
                  <c:v>42.42</c:v>
                </c:pt>
                <c:pt idx="8">
                  <c:v>42.43</c:v>
                </c:pt>
                <c:pt idx="9">
                  <c:v>42.5</c:v>
                </c:pt>
                <c:pt idx="10">
                  <c:v>42.43</c:v>
                </c:pt>
                <c:pt idx="11">
                  <c:v>42.43</c:v>
                </c:pt>
                <c:pt idx="12">
                  <c:v>42.63</c:v>
                </c:pt>
                <c:pt idx="13">
                  <c:v>42.67</c:v>
                </c:pt>
                <c:pt idx="14">
                  <c:v>42.58</c:v>
                </c:pt>
                <c:pt idx="15">
                  <c:v>42.55</c:v>
                </c:pt>
                <c:pt idx="16">
                  <c:v>43.04</c:v>
                </c:pt>
                <c:pt idx="17">
                  <c:v>42.41</c:v>
                </c:pt>
                <c:pt idx="18">
                  <c:v>42.45</c:v>
                </c:pt>
                <c:pt idx="19">
                  <c:v>42.41</c:v>
                </c:pt>
                <c:pt idx="20">
                  <c:v>42.58</c:v>
                </c:pt>
                <c:pt idx="21">
                  <c:v>42.3</c:v>
                </c:pt>
                <c:pt idx="22">
                  <c:v>42.82</c:v>
                </c:pt>
                <c:pt idx="23">
                  <c:v>43.09</c:v>
                </c:pt>
                <c:pt idx="24">
                  <c:v>42.73</c:v>
                </c:pt>
                <c:pt idx="25">
                  <c:v>43.22</c:v>
                </c:pt>
                <c:pt idx="26">
                  <c:v>42.41</c:v>
                </c:pt>
                <c:pt idx="27">
                  <c:v>42.54</c:v>
                </c:pt>
                <c:pt idx="28">
                  <c:v>43.81</c:v>
                </c:pt>
                <c:pt idx="29">
                  <c:v>42.43</c:v>
                </c:pt>
                <c:pt idx="30">
                  <c:v>42.32</c:v>
                </c:pt>
                <c:pt idx="31">
                  <c:v>42.55</c:v>
                </c:pt>
                <c:pt idx="32">
                  <c:v>42.46</c:v>
                </c:pt>
                <c:pt idx="33">
                  <c:v>42.44</c:v>
                </c:pt>
                <c:pt idx="34">
                  <c:v>42.33</c:v>
                </c:pt>
                <c:pt idx="35">
                  <c:v>42.44</c:v>
                </c:pt>
                <c:pt idx="36">
                  <c:v>42.15</c:v>
                </c:pt>
                <c:pt idx="37">
                  <c:v>42.38</c:v>
                </c:pt>
                <c:pt idx="38">
                  <c:v>42.37</c:v>
                </c:pt>
                <c:pt idx="39">
                  <c:v>42.39</c:v>
                </c:pt>
                <c:pt idx="40">
                  <c:v>42.47</c:v>
                </c:pt>
                <c:pt idx="41">
                  <c:v>42.4</c:v>
                </c:pt>
                <c:pt idx="42">
                  <c:v>42.43</c:v>
                </c:pt>
                <c:pt idx="43">
                  <c:v>42.59</c:v>
                </c:pt>
                <c:pt idx="44">
                  <c:v>42.54</c:v>
                </c:pt>
                <c:pt idx="45">
                  <c:v>42.74</c:v>
                </c:pt>
              </c:numCache>
            </c:numRef>
          </c:val>
        </c:ser>
        <c:ser>
          <c:idx val="5"/>
          <c:order val="5"/>
          <c:tx>
            <c:strRef>
              <c:f>F1UA!$H$18</c:f>
              <c:strCache>
                <c:ptCount val="1"/>
                <c:pt idx="0">
                  <c:v>Гончаров Рома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F1UA!$B$19:$B$70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F1UA!$H$19:$H$70</c:f>
              <c:numCache>
                <c:formatCode>0.00</c:formatCode>
                <c:ptCount val="52"/>
                <c:pt idx="0">
                  <c:v>42.45</c:v>
                </c:pt>
                <c:pt idx="1">
                  <c:v>42.71</c:v>
                </c:pt>
                <c:pt idx="2">
                  <c:v>43.55</c:v>
                </c:pt>
                <c:pt idx="3">
                  <c:v>42.48</c:v>
                </c:pt>
                <c:pt idx="4">
                  <c:v>42.37</c:v>
                </c:pt>
                <c:pt idx="5">
                  <c:v>42.39</c:v>
                </c:pt>
                <c:pt idx="6">
                  <c:v>42.6</c:v>
                </c:pt>
                <c:pt idx="7">
                  <c:v>42.6</c:v>
                </c:pt>
                <c:pt idx="8">
                  <c:v>42.37</c:v>
                </c:pt>
                <c:pt idx="9">
                  <c:v>42.4</c:v>
                </c:pt>
                <c:pt idx="10">
                  <c:v>42.53</c:v>
                </c:pt>
                <c:pt idx="11">
                  <c:v>42.17</c:v>
                </c:pt>
                <c:pt idx="12">
                  <c:v>42.3</c:v>
                </c:pt>
                <c:pt idx="13">
                  <c:v>42.23</c:v>
                </c:pt>
                <c:pt idx="14">
                  <c:v>42.56</c:v>
                </c:pt>
                <c:pt idx="15">
                  <c:v>42.72</c:v>
                </c:pt>
                <c:pt idx="16">
                  <c:v>42.61</c:v>
                </c:pt>
                <c:pt idx="17">
                  <c:v>42.49</c:v>
                </c:pt>
                <c:pt idx="18">
                  <c:v>42.56</c:v>
                </c:pt>
                <c:pt idx="19">
                  <c:v>42.62</c:v>
                </c:pt>
                <c:pt idx="20">
                  <c:v>42.54</c:v>
                </c:pt>
                <c:pt idx="21">
                  <c:v>42.94</c:v>
                </c:pt>
                <c:pt idx="22">
                  <c:v>42.47</c:v>
                </c:pt>
                <c:pt idx="23">
                  <c:v>42.29</c:v>
                </c:pt>
                <c:pt idx="24">
                  <c:v>42.44</c:v>
                </c:pt>
                <c:pt idx="25">
                  <c:v>42.48</c:v>
                </c:pt>
                <c:pt idx="26">
                  <c:v>43.35</c:v>
                </c:pt>
                <c:pt idx="27">
                  <c:v>42.25</c:v>
                </c:pt>
                <c:pt idx="28">
                  <c:v>42.71</c:v>
                </c:pt>
                <c:pt idx="29">
                  <c:v>42.32</c:v>
                </c:pt>
                <c:pt idx="30">
                  <c:v>42.73</c:v>
                </c:pt>
                <c:pt idx="31">
                  <c:v>42.38</c:v>
                </c:pt>
              </c:numCache>
            </c:numRef>
          </c:val>
        </c:ser>
        <c:marker val="1"/>
        <c:axId val="143911936"/>
        <c:axId val="143934208"/>
      </c:lineChart>
      <c:catAx>
        <c:axId val="143911936"/>
        <c:scaling>
          <c:orientation val="minMax"/>
        </c:scaling>
        <c:axPos val="b"/>
        <c:numFmt formatCode="General" sourceLinked="1"/>
        <c:majorTickMark val="none"/>
        <c:tickLblPos val="nextTo"/>
        <c:crossAx val="143934208"/>
        <c:crosses val="autoZero"/>
        <c:auto val="1"/>
        <c:lblAlgn val="ctr"/>
        <c:lblOffset val="100"/>
      </c:catAx>
      <c:valAx>
        <c:axId val="143934208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9119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'Na spidah'!$C$18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spidah'!$C$19:$C$70</c:f>
              <c:numCache>
                <c:formatCode>0.00</c:formatCode>
                <c:ptCount val="52"/>
                <c:pt idx="0">
                  <c:v>46.02</c:v>
                </c:pt>
                <c:pt idx="1">
                  <c:v>44.03</c:v>
                </c:pt>
                <c:pt idx="2">
                  <c:v>43.36</c:v>
                </c:pt>
                <c:pt idx="3">
                  <c:v>42.98</c:v>
                </c:pt>
                <c:pt idx="4">
                  <c:v>42.34</c:v>
                </c:pt>
                <c:pt idx="5">
                  <c:v>42.26</c:v>
                </c:pt>
                <c:pt idx="6">
                  <c:v>42.25</c:v>
                </c:pt>
                <c:pt idx="7">
                  <c:v>43.72</c:v>
                </c:pt>
                <c:pt idx="8">
                  <c:v>42.21</c:v>
                </c:pt>
                <c:pt idx="9">
                  <c:v>42.52</c:v>
                </c:pt>
                <c:pt idx="10">
                  <c:v>42.39</c:v>
                </c:pt>
                <c:pt idx="11">
                  <c:v>42.38</c:v>
                </c:pt>
                <c:pt idx="12">
                  <c:v>42.17</c:v>
                </c:pt>
                <c:pt idx="13">
                  <c:v>43.37</c:v>
                </c:pt>
                <c:pt idx="14">
                  <c:v>44.16</c:v>
                </c:pt>
                <c:pt idx="15">
                  <c:v>42.31</c:v>
                </c:pt>
                <c:pt idx="16">
                  <c:v>42.3</c:v>
                </c:pt>
                <c:pt idx="17">
                  <c:v>42.32</c:v>
                </c:pt>
                <c:pt idx="18">
                  <c:v>42.31</c:v>
                </c:pt>
                <c:pt idx="19">
                  <c:v>42.27</c:v>
                </c:pt>
                <c:pt idx="20">
                  <c:v>42.49</c:v>
                </c:pt>
                <c:pt idx="21">
                  <c:v>42.44</c:v>
                </c:pt>
                <c:pt idx="22">
                  <c:v>42.36</c:v>
                </c:pt>
                <c:pt idx="23">
                  <c:v>42.47</c:v>
                </c:pt>
                <c:pt idx="24">
                  <c:v>42.61</c:v>
                </c:pt>
                <c:pt idx="25">
                  <c:v>42.25</c:v>
                </c:pt>
                <c:pt idx="26">
                  <c:v>42.46</c:v>
                </c:pt>
                <c:pt idx="27">
                  <c:v>42.49</c:v>
                </c:pt>
                <c:pt idx="28">
                  <c:v>42.37</c:v>
                </c:pt>
                <c:pt idx="29">
                  <c:v>42.39</c:v>
                </c:pt>
                <c:pt idx="30">
                  <c:v>42.44</c:v>
                </c:pt>
                <c:pt idx="31">
                  <c:v>42.56</c:v>
                </c:pt>
                <c:pt idx="32">
                  <c:v>43.17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'Na spidah'!$D$18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spidah'!$D$19:$D$70</c:f>
              <c:numCache>
                <c:formatCode>0.00</c:formatCode>
                <c:ptCount val="52"/>
                <c:pt idx="0">
                  <c:v>42.79</c:v>
                </c:pt>
                <c:pt idx="1">
                  <c:v>42.9</c:v>
                </c:pt>
                <c:pt idx="2">
                  <c:v>42.65</c:v>
                </c:pt>
                <c:pt idx="3">
                  <c:v>42.94</c:v>
                </c:pt>
                <c:pt idx="4">
                  <c:v>42.88</c:v>
                </c:pt>
                <c:pt idx="5">
                  <c:v>42.92</c:v>
                </c:pt>
                <c:pt idx="6">
                  <c:v>42.88</c:v>
                </c:pt>
                <c:pt idx="7">
                  <c:v>43.05</c:v>
                </c:pt>
                <c:pt idx="8">
                  <c:v>43.13</c:v>
                </c:pt>
                <c:pt idx="9">
                  <c:v>43.32</c:v>
                </c:pt>
                <c:pt idx="10">
                  <c:v>42.69</c:v>
                </c:pt>
                <c:pt idx="11">
                  <c:v>44.15</c:v>
                </c:pt>
                <c:pt idx="12">
                  <c:v>43.33</c:v>
                </c:pt>
                <c:pt idx="13">
                  <c:v>42.6</c:v>
                </c:pt>
                <c:pt idx="14">
                  <c:v>43.08</c:v>
                </c:pt>
                <c:pt idx="15">
                  <c:v>43.24</c:v>
                </c:pt>
                <c:pt idx="16">
                  <c:v>42.51</c:v>
                </c:pt>
                <c:pt idx="17">
                  <c:v>42.42</c:v>
                </c:pt>
                <c:pt idx="18">
                  <c:v>42.75</c:v>
                </c:pt>
                <c:pt idx="19">
                  <c:v>42.59</c:v>
                </c:pt>
                <c:pt idx="20">
                  <c:v>42.55</c:v>
                </c:pt>
                <c:pt idx="21">
                  <c:v>42.67</c:v>
                </c:pt>
                <c:pt idx="22">
                  <c:v>42.44</c:v>
                </c:pt>
                <c:pt idx="23">
                  <c:v>42.57</c:v>
                </c:pt>
                <c:pt idx="24">
                  <c:v>42.42</c:v>
                </c:pt>
                <c:pt idx="25">
                  <c:v>42.28</c:v>
                </c:pt>
                <c:pt idx="26">
                  <c:v>42.7</c:v>
                </c:pt>
                <c:pt idx="27">
                  <c:v>42.52</c:v>
                </c:pt>
                <c:pt idx="28">
                  <c:v>42.48</c:v>
                </c:pt>
                <c:pt idx="29">
                  <c:v>43.49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'Na spidah'!$E$18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spidah'!$E$19:$E$70</c:f>
              <c:numCache>
                <c:formatCode>0.00</c:formatCode>
                <c:ptCount val="52"/>
                <c:pt idx="0">
                  <c:v>42.64</c:v>
                </c:pt>
                <c:pt idx="1">
                  <c:v>43.01</c:v>
                </c:pt>
                <c:pt idx="2">
                  <c:v>42.27</c:v>
                </c:pt>
                <c:pt idx="3">
                  <c:v>42.22</c:v>
                </c:pt>
                <c:pt idx="4">
                  <c:v>43.34</c:v>
                </c:pt>
                <c:pt idx="5">
                  <c:v>42.5</c:v>
                </c:pt>
                <c:pt idx="6">
                  <c:v>42.41</c:v>
                </c:pt>
                <c:pt idx="7">
                  <c:v>42.31</c:v>
                </c:pt>
                <c:pt idx="8">
                  <c:v>42.42</c:v>
                </c:pt>
                <c:pt idx="9">
                  <c:v>42.26</c:v>
                </c:pt>
                <c:pt idx="10">
                  <c:v>42.25</c:v>
                </c:pt>
                <c:pt idx="11">
                  <c:v>42.37</c:v>
                </c:pt>
                <c:pt idx="12">
                  <c:v>42.4</c:v>
                </c:pt>
                <c:pt idx="13">
                  <c:v>42.33</c:v>
                </c:pt>
                <c:pt idx="14">
                  <c:v>42.27</c:v>
                </c:pt>
                <c:pt idx="15">
                  <c:v>42.73</c:v>
                </c:pt>
                <c:pt idx="16">
                  <c:v>42.43</c:v>
                </c:pt>
                <c:pt idx="17">
                  <c:v>42.69</c:v>
                </c:pt>
                <c:pt idx="18">
                  <c:v>42.59</c:v>
                </c:pt>
                <c:pt idx="19">
                  <c:v>42.26</c:v>
                </c:pt>
                <c:pt idx="20">
                  <c:v>42.35</c:v>
                </c:pt>
                <c:pt idx="21">
                  <c:v>42.2</c:v>
                </c:pt>
                <c:pt idx="22">
                  <c:v>42.32</c:v>
                </c:pt>
                <c:pt idx="23">
                  <c:v>42.24</c:v>
                </c:pt>
                <c:pt idx="24">
                  <c:v>42.56</c:v>
                </c:pt>
                <c:pt idx="25">
                  <c:v>42.12</c:v>
                </c:pt>
                <c:pt idx="26">
                  <c:v>42.02</c:v>
                </c:pt>
                <c:pt idx="27">
                  <c:v>42.21</c:v>
                </c:pt>
                <c:pt idx="28">
                  <c:v>42.34</c:v>
                </c:pt>
                <c:pt idx="29">
                  <c:v>42.37</c:v>
                </c:pt>
                <c:pt idx="30">
                  <c:v>42.53</c:v>
                </c:pt>
                <c:pt idx="31">
                  <c:v>42.3</c:v>
                </c:pt>
                <c:pt idx="32">
                  <c:v>42.47</c:v>
                </c:pt>
                <c:pt idx="33">
                  <c:v>42.58</c:v>
                </c:pt>
                <c:pt idx="34">
                  <c:v>42.35</c:v>
                </c:pt>
                <c:pt idx="35">
                  <c:v>42.31</c:v>
                </c:pt>
                <c:pt idx="36">
                  <c:v>42.33</c:v>
                </c:pt>
                <c:pt idx="37">
                  <c:v>42.19</c:v>
                </c:pt>
                <c:pt idx="38">
                  <c:v>42.29</c:v>
                </c:pt>
                <c:pt idx="39">
                  <c:v>42.07</c:v>
                </c:pt>
                <c:pt idx="40">
                  <c:v>42.31</c:v>
                </c:pt>
                <c:pt idx="41">
                  <c:v>42.18</c:v>
                </c:pt>
                <c:pt idx="42">
                  <c:v>42.51</c:v>
                </c:pt>
                <c:pt idx="43">
                  <c:v>42.25</c:v>
                </c:pt>
                <c:pt idx="44">
                  <c:v>43.4</c:v>
                </c:pt>
                <c:pt idx="45">
                  <c:v>42.45</c:v>
                </c:pt>
                <c:pt idx="46">
                  <c:v>42.21</c:v>
                </c:pt>
                <c:pt idx="47">
                  <c:v>42.29</c:v>
                </c:pt>
                <c:pt idx="48">
                  <c:v>42.47</c:v>
                </c:pt>
                <c:pt idx="49">
                  <c:v>42.83</c:v>
                </c:pt>
                <c:pt idx="50">
                  <c:v>42.46</c:v>
                </c:pt>
                <c:pt idx="51">
                  <c:v>42.66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'Na spidah'!$F$18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spidah'!$F$19:$F$70</c:f>
              <c:numCache>
                <c:formatCode>0.00</c:formatCode>
                <c:ptCount val="52"/>
                <c:pt idx="0">
                  <c:v>42.61</c:v>
                </c:pt>
                <c:pt idx="1">
                  <c:v>42.57</c:v>
                </c:pt>
                <c:pt idx="2">
                  <c:v>42.28</c:v>
                </c:pt>
                <c:pt idx="3">
                  <c:v>42.24</c:v>
                </c:pt>
                <c:pt idx="4">
                  <c:v>42.17</c:v>
                </c:pt>
                <c:pt idx="5">
                  <c:v>42.28</c:v>
                </c:pt>
                <c:pt idx="6">
                  <c:v>42.19</c:v>
                </c:pt>
                <c:pt idx="7">
                  <c:v>42.31</c:v>
                </c:pt>
                <c:pt idx="8">
                  <c:v>42.24</c:v>
                </c:pt>
                <c:pt idx="9">
                  <c:v>42.59</c:v>
                </c:pt>
                <c:pt idx="10">
                  <c:v>42.34</c:v>
                </c:pt>
                <c:pt idx="11">
                  <c:v>42.42</c:v>
                </c:pt>
                <c:pt idx="12">
                  <c:v>42.18</c:v>
                </c:pt>
                <c:pt idx="13">
                  <c:v>42.29</c:v>
                </c:pt>
                <c:pt idx="14">
                  <c:v>42.3</c:v>
                </c:pt>
                <c:pt idx="15">
                  <c:v>42.25</c:v>
                </c:pt>
                <c:pt idx="16">
                  <c:v>42.43</c:v>
                </c:pt>
                <c:pt idx="17">
                  <c:v>42.37</c:v>
                </c:pt>
                <c:pt idx="18">
                  <c:v>42.23</c:v>
                </c:pt>
                <c:pt idx="19">
                  <c:v>41.98</c:v>
                </c:pt>
                <c:pt idx="20">
                  <c:v>42.2</c:v>
                </c:pt>
                <c:pt idx="21">
                  <c:v>42.07</c:v>
                </c:pt>
                <c:pt idx="22">
                  <c:v>42.32</c:v>
                </c:pt>
                <c:pt idx="23">
                  <c:v>42.24</c:v>
                </c:pt>
                <c:pt idx="24">
                  <c:v>42.25</c:v>
                </c:pt>
                <c:pt idx="25">
                  <c:v>42.32</c:v>
                </c:pt>
                <c:pt idx="26">
                  <c:v>42.34</c:v>
                </c:pt>
                <c:pt idx="27">
                  <c:v>42.3</c:v>
                </c:pt>
                <c:pt idx="28">
                  <c:v>42.25</c:v>
                </c:pt>
                <c:pt idx="29">
                  <c:v>42.42</c:v>
                </c:pt>
                <c:pt idx="30">
                  <c:v>42.24</c:v>
                </c:pt>
                <c:pt idx="31">
                  <c:v>42.18</c:v>
                </c:pt>
                <c:pt idx="32">
                  <c:v>42.47</c:v>
                </c:pt>
                <c:pt idx="33">
                  <c:v>43.24</c:v>
                </c:pt>
                <c:pt idx="34">
                  <c:v>42.26</c:v>
                </c:pt>
                <c:pt idx="35">
                  <c:v>42.26</c:v>
                </c:pt>
                <c:pt idx="36">
                  <c:v>42.32</c:v>
                </c:pt>
                <c:pt idx="37">
                  <c:v>42.2</c:v>
                </c:pt>
                <c:pt idx="38">
                  <c:v>42.75</c:v>
                </c:pt>
                <c:pt idx="39">
                  <c:v>42.06</c:v>
                </c:pt>
                <c:pt idx="40">
                  <c:v>42.3</c:v>
                </c:pt>
                <c:pt idx="41">
                  <c:v>41.99</c:v>
                </c:pt>
                <c:pt idx="42">
                  <c:v>42.12</c:v>
                </c:pt>
                <c:pt idx="43">
                  <c:v>42.11</c:v>
                </c:pt>
                <c:pt idx="44">
                  <c:v>43.52</c:v>
                </c:pt>
                <c:pt idx="45">
                  <c:v>42.57</c:v>
                </c:pt>
                <c:pt idx="46">
                  <c:v>42.37</c:v>
                </c:pt>
                <c:pt idx="47">
                  <c:v>42.72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'Na spidah'!$G$18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spidah'!$G$19:$G$70</c:f>
              <c:numCache>
                <c:formatCode>0.00</c:formatCode>
                <c:ptCount val="52"/>
                <c:pt idx="0">
                  <c:v>42.77</c:v>
                </c:pt>
                <c:pt idx="1">
                  <c:v>43.43</c:v>
                </c:pt>
                <c:pt idx="2">
                  <c:v>42.42</c:v>
                </c:pt>
                <c:pt idx="3">
                  <c:v>42.46</c:v>
                </c:pt>
                <c:pt idx="4">
                  <c:v>43.19</c:v>
                </c:pt>
                <c:pt idx="5">
                  <c:v>42.45</c:v>
                </c:pt>
                <c:pt idx="6">
                  <c:v>42.46</c:v>
                </c:pt>
                <c:pt idx="7">
                  <c:v>42.31</c:v>
                </c:pt>
                <c:pt idx="8">
                  <c:v>42.31</c:v>
                </c:pt>
                <c:pt idx="9">
                  <c:v>42.49</c:v>
                </c:pt>
                <c:pt idx="10">
                  <c:v>42.44</c:v>
                </c:pt>
                <c:pt idx="11">
                  <c:v>42.45</c:v>
                </c:pt>
                <c:pt idx="12">
                  <c:v>42.36</c:v>
                </c:pt>
                <c:pt idx="13">
                  <c:v>42.72</c:v>
                </c:pt>
                <c:pt idx="14">
                  <c:v>42.73</c:v>
                </c:pt>
                <c:pt idx="15">
                  <c:v>42.73</c:v>
                </c:pt>
                <c:pt idx="16">
                  <c:v>42.72</c:v>
                </c:pt>
                <c:pt idx="17">
                  <c:v>43.24</c:v>
                </c:pt>
                <c:pt idx="18">
                  <c:v>52.37</c:v>
                </c:pt>
                <c:pt idx="19">
                  <c:v>42.52</c:v>
                </c:pt>
                <c:pt idx="20">
                  <c:v>42.6</c:v>
                </c:pt>
                <c:pt idx="21">
                  <c:v>42.3</c:v>
                </c:pt>
                <c:pt idx="22">
                  <c:v>42.4</c:v>
                </c:pt>
                <c:pt idx="23">
                  <c:v>42.22</c:v>
                </c:pt>
                <c:pt idx="24">
                  <c:v>42.56</c:v>
                </c:pt>
                <c:pt idx="25">
                  <c:v>42.36</c:v>
                </c:pt>
                <c:pt idx="26">
                  <c:v>42.41</c:v>
                </c:pt>
                <c:pt idx="27">
                  <c:v>42.4</c:v>
                </c:pt>
                <c:pt idx="28">
                  <c:v>42.12</c:v>
                </c:pt>
                <c:pt idx="29">
                  <c:v>42.2</c:v>
                </c:pt>
                <c:pt idx="30">
                  <c:v>42.25</c:v>
                </c:pt>
                <c:pt idx="31">
                  <c:v>42.28</c:v>
                </c:pt>
                <c:pt idx="32">
                  <c:v>42.15</c:v>
                </c:pt>
                <c:pt idx="33">
                  <c:v>42.32</c:v>
                </c:pt>
                <c:pt idx="34">
                  <c:v>42.47</c:v>
                </c:pt>
                <c:pt idx="35">
                  <c:v>42.49</c:v>
                </c:pt>
                <c:pt idx="36">
                  <c:v>42.32</c:v>
                </c:pt>
                <c:pt idx="37">
                  <c:v>42.44</c:v>
                </c:pt>
                <c:pt idx="38">
                  <c:v>42.46</c:v>
                </c:pt>
                <c:pt idx="39">
                  <c:v>42.66</c:v>
                </c:pt>
                <c:pt idx="40">
                  <c:v>42.47</c:v>
                </c:pt>
                <c:pt idx="41">
                  <c:v>43.14</c:v>
                </c:pt>
              </c:numCache>
            </c:numRef>
          </c:val>
        </c:ser>
        <c:ser>
          <c:idx val="5"/>
          <c:order val="5"/>
          <c:tx>
            <c:strRef>
              <c:f>'Na spidah'!$H$18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'Na spidah'!$B$19:$B$70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'Na spidah'!$H$19:$H$70</c:f>
              <c:numCache>
                <c:formatCode>0.00</c:formatCode>
                <c:ptCount val="52"/>
                <c:pt idx="0">
                  <c:v>42.67</c:v>
                </c:pt>
                <c:pt idx="1">
                  <c:v>42.64</c:v>
                </c:pt>
                <c:pt idx="2">
                  <c:v>42.28</c:v>
                </c:pt>
                <c:pt idx="3">
                  <c:v>42.46</c:v>
                </c:pt>
                <c:pt idx="4">
                  <c:v>42.31</c:v>
                </c:pt>
                <c:pt idx="5">
                  <c:v>42.54</c:v>
                </c:pt>
                <c:pt idx="6">
                  <c:v>42.34</c:v>
                </c:pt>
                <c:pt idx="7">
                  <c:v>42.26</c:v>
                </c:pt>
                <c:pt idx="8">
                  <c:v>42.42</c:v>
                </c:pt>
                <c:pt idx="9">
                  <c:v>42.52</c:v>
                </c:pt>
                <c:pt idx="10">
                  <c:v>43.18</c:v>
                </c:pt>
                <c:pt idx="11">
                  <c:v>42.34</c:v>
                </c:pt>
                <c:pt idx="12">
                  <c:v>42.42</c:v>
                </c:pt>
                <c:pt idx="13">
                  <c:v>42.34</c:v>
                </c:pt>
                <c:pt idx="14">
                  <c:v>42.24</c:v>
                </c:pt>
                <c:pt idx="15">
                  <c:v>42.54</c:v>
                </c:pt>
                <c:pt idx="16">
                  <c:v>42.42</c:v>
                </c:pt>
                <c:pt idx="17">
                  <c:v>42.42</c:v>
                </c:pt>
                <c:pt idx="18">
                  <c:v>42.25</c:v>
                </c:pt>
                <c:pt idx="19">
                  <c:v>42.49</c:v>
                </c:pt>
                <c:pt idx="20">
                  <c:v>42.28</c:v>
                </c:pt>
                <c:pt idx="21">
                  <c:v>42.32</c:v>
                </c:pt>
                <c:pt idx="22">
                  <c:v>42.39</c:v>
                </c:pt>
                <c:pt idx="23">
                  <c:v>42.2</c:v>
                </c:pt>
                <c:pt idx="24">
                  <c:v>42.47</c:v>
                </c:pt>
                <c:pt idx="25">
                  <c:v>42.59</c:v>
                </c:pt>
                <c:pt idx="26">
                  <c:v>42.74</c:v>
                </c:pt>
                <c:pt idx="27">
                  <c:v>42.37</c:v>
                </c:pt>
                <c:pt idx="28">
                  <c:v>42.42</c:v>
                </c:pt>
                <c:pt idx="29">
                  <c:v>42.65</c:v>
                </c:pt>
                <c:pt idx="30">
                  <c:v>42.23</c:v>
                </c:pt>
                <c:pt idx="31">
                  <c:v>42.32</c:v>
                </c:pt>
              </c:numCache>
            </c:numRef>
          </c:val>
        </c:ser>
        <c:marker val="1"/>
        <c:axId val="144036608"/>
        <c:axId val="144038144"/>
      </c:lineChart>
      <c:catAx>
        <c:axId val="144036608"/>
        <c:scaling>
          <c:orientation val="minMax"/>
        </c:scaling>
        <c:axPos val="b"/>
        <c:numFmt formatCode="General" sourceLinked="1"/>
        <c:majorTickMark val="none"/>
        <c:tickLblPos val="nextTo"/>
        <c:crossAx val="144038144"/>
        <c:crosses val="autoZero"/>
        <c:auto val="1"/>
        <c:lblAlgn val="ctr"/>
        <c:lblOffset val="100"/>
      </c:catAx>
      <c:valAx>
        <c:axId val="144038144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03660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Fossa!$C$18</c:f>
              <c:strCache>
                <c:ptCount val="1"/>
                <c:pt idx="0">
                  <c:v>Бурим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Fossa!$C$19:$C$77</c:f>
              <c:numCache>
                <c:formatCode>0.00</c:formatCode>
                <c:ptCount val="59"/>
                <c:pt idx="0">
                  <c:v>45.76</c:v>
                </c:pt>
                <c:pt idx="1">
                  <c:v>44.12</c:v>
                </c:pt>
                <c:pt idx="2">
                  <c:v>43.56</c:v>
                </c:pt>
                <c:pt idx="3">
                  <c:v>42.72</c:v>
                </c:pt>
                <c:pt idx="4">
                  <c:v>42.18</c:v>
                </c:pt>
                <c:pt idx="5">
                  <c:v>42.24</c:v>
                </c:pt>
                <c:pt idx="6">
                  <c:v>42.63</c:v>
                </c:pt>
                <c:pt idx="7">
                  <c:v>44.07</c:v>
                </c:pt>
                <c:pt idx="8">
                  <c:v>42.11</c:v>
                </c:pt>
                <c:pt idx="9">
                  <c:v>42.31</c:v>
                </c:pt>
                <c:pt idx="10">
                  <c:v>42.53</c:v>
                </c:pt>
                <c:pt idx="11">
                  <c:v>42.32</c:v>
                </c:pt>
                <c:pt idx="12">
                  <c:v>42.2</c:v>
                </c:pt>
                <c:pt idx="13">
                  <c:v>44.09</c:v>
                </c:pt>
                <c:pt idx="14">
                  <c:v>44.47</c:v>
                </c:pt>
                <c:pt idx="15">
                  <c:v>42.58</c:v>
                </c:pt>
                <c:pt idx="16">
                  <c:v>42.53</c:v>
                </c:pt>
                <c:pt idx="17">
                  <c:v>42.32</c:v>
                </c:pt>
                <c:pt idx="18">
                  <c:v>42.44</c:v>
                </c:pt>
                <c:pt idx="19">
                  <c:v>42.42</c:v>
                </c:pt>
                <c:pt idx="20">
                  <c:v>42.24</c:v>
                </c:pt>
                <c:pt idx="21">
                  <c:v>42.39</c:v>
                </c:pt>
                <c:pt idx="22">
                  <c:v>42.26</c:v>
                </c:pt>
                <c:pt idx="23">
                  <c:v>42.35</c:v>
                </c:pt>
                <c:pt idx="24">
                  <c:v>42.31</c:v>
                </c:pt>
                <c:pt idx="25">
                  <c:v>42.35</c:v>
                </c:pt>
                <c:pt idx="26">
                  <c:v>42.53</c:v>
                </c:pt>
                <c:pt idx="27">
                  <c:v>42.51</c:v>
                </c:pt>
                <c:pt idx="28">
                  <c:v>42.45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Fossa!$D$18</c:f>
              <c:strCache>
                <c:ptCount val="1"/>
                <c:pt idx="0">
                  <c:v>Гончаров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Fossa!$D$19:$D$77</c:f>
              <c:numCache>
                <c:formatCode>0.00</c:formatCode>
                <c:ptCount val="59"/>
                <c:pt idx="0">
                  <c:v>43.59</c:v>
                </c:pt>
                <c:pt idx="1">
                  <c:v>43.65</c:v>
                </c:pt>
                <c:pt idx="2">
                  <c:v>42.95</c:v>
                </c:pt>
                <c:pt idx="3">
                  <c:v>42.96</c:v>
                </c:pt>
                <c:pt idx="4">
                  <c:v>43.01</c:v>
                </c:pt>
                <c:pt idx="5">
                  <c:v>42.71</c:v>
                </c:pt>
                <c:pt idx="6">
                  <c:v>42.64</c:v>
                </c:pt>
                <c:pt idx="7">
                  <c:v>43.32</c:v>
                </c:pt>
                <c:pt idx="8">
                  <c:v>43.11</c:v>
                </c:pt>
                <c:pt idx="9">
                  <c:v>42.75</c:v>
                </c:pt>
                <c:pt idx="10">
                  <c:v>42.84</c:v>
                </c:pt>
                <c:pt idx="11">
                  <c:v>42.65</c:v>
                </c:pt>
                <c:pt idx="12">
                  <c:v>42.71</c:v>
                </c:pt>
                <c:pt idx="13">
                  <c:v>42.5</c:v>
                </c:pt>
                <c:pt idx="14">
                  <c:v>43.48</c:v>
                </c:pt>
                <c:pt idx="15">
                  <c:v>43.58</c:v>
                </c:pt>
                <c:pt idx="16">
                  <c:v>42.42</c:v>
                </c:pt>
                <c:pt idx="17">
                  <c:v>42.51</c:v>
                </c:pt>
                <c:pt idx="18">
                  <c:v>42.62</c:v>
                </c:pt>
                <c:pt idx="19">
                  <c:v>43.09</c:v>
                </c:pt>
                <c:pt idx="20">
                  <c:v>42.61</c:v>
                </c:pt>
                <c:pt idx="21">
                  <c:v>42.57</c:v>
                </c:pt>
                <c:pt idx="22">
                  <c:v>42.81</c:v>
                </c:pt>
                <c:pt idx="23">
                  <c:v>42.82</c:v>
                </c:pt>
                <c:pt idx="24">
                  <c:v>42.51</c:v>
                </c:pt>
                <c:pt idx="25">
                  <c:v>42.64</c:v>
                </c:pt>
                <c:pt idx="26">
                  <c:v>42.53</c:v>
                </c:pt>
                <c:pt idx="27">
                  <c:v>42.81</c:v>
                </c:pt>
                <c:pt idx="28">
                  <c:v>42.58</c:v>
                </c:pt>
                <c:pt idx="29">
                  <c:v>42.61</c:v>
                </c:pt>
                <c:pt idx="30">
                  <c:v>42.59</c:v>
                </c:pt>
                <c:pt idx="31">
                  <c:v>42.75</c:v>
                </c:pt>
                <c:pt idx="32">
                  <c:v>42.64</c:v>
                </c:pt>
                <c:pt idx="33">
                  <c:v>44.68</c:v>
                </c:pt>
                <c:pt idx="34">
                  <c:v>43.06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Fossa!$E$18</c:f>
              <c:strCache>
                <c:ptCount val="1"/>
                <c:pt idx="0">
                  <c:v>Бурим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Fossa!$E$19:$E$77</c:f>
              <c:numCache>
                <c:formatCode>0.00</c:formatCode>
                <c:ptCount val="59"/>
                <c:pt idx="0">
                  <c:v>42.58</c:v>
                </c:pt>
                <c:pt idx="1">
                  <c:v>42.39</c:v>
                </c:pt>
                <c:pt idx="2">
                  <c:v>42.57</c:v>
                </c:pt>
                <c:pt idx="3">
                  <c:v>42.59</c:v>
                </c:pt>
                <c:pt idx="4">
                  <c:v>42.58</c:v>
                </c:pt>
                <c:pt idx="5">
                  <c:v>42.66</c:v>
                </c:pt>
                <c:pt idx="6">
                  <c:v>43.94</c:v>
                </c:pt>
                <c:pt idx="7">
                  <c:v>42.64</c:v>
                </c:pt>
                <c:pt idx="8">
                  <c:v>42.58</c:v>
                </c:pt>
                <c:pt idx="9">
                  <c:v>42.37</c:v>
                </c:pt>
                <c:pt idx="10">
                  <c:v>42.33</c:v>
                </c:pt>
                <c:pt idx="11">
                  <c:v>42.44</c:v>
                </c:pt>
                <c:pt idx="12">
                  <c:v>42.88</c:v>
                </c:pt>
                <c:pt idx="13">
                  <c:v>42.37</c:v>
                </c:pt>
                <c:pt idx="14">
                  <c:v>43.3</c:v>
                </c:pt>
                <c:pt idx="15">
                  <c:v>42.4</c:v>
                </c:pt>
                <c:pt idx="16">
                  <c:v>42.53</c:v>
                </c:pt>
                <c:pt idx="17">
                  <c:v>43.8</c:v>
                </c:pt>
                <c:pt idx="18">
                  <c:v>42.69</c:v>
                </c:pt>
                <c:pt idx="19">
                  <c:v>42.67</c:v>
                </c:pt>
                <c:pt idx="20">
                  <c:v>42.77</c:v>
                </c:pt>
                <c:pt idx="21">
                  <c:v>42.61</c:v>
                </c:pt>
                <c:pt idx="22">
                  <c:v>42.58</c:v>
                </c:pt>
                <c:pt idx="23">
                  <c:v>42.48</c:v>
                </c:pt>
                <c:pt idx="24">
                  <c:v>42.56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Fossa!$F$18</c:f>
              <c:strCache>
                <c:ptCount val="1"/>
                <c:pt idx="0">
                  <c:v>Гончаров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Fossa!$F$19:$F$77</c:f>
              <c:numCache>
                <c:formatCode>0.00</c:formatCode>
                <c:ptCount val="59"/>
                <c:pt idx="0">
                  <c:v>42.6</c:v>
                </c:pt>
                <c:pt idx="1">
                  <c:v>42.83</c:v>
                </c:pt>
                <c:pt idx="2">
                  <c:v>42.61</c:v>
                </c:pt>
                <c:pt idx="3">
                  <c:v>43.08</c:v>
                </c:pt>
                <c:pt idx="4">
                  <c:v>42.65</c:v>
                </c:pt>
                <c:pt idx="5">
                  <c:v>42.61</c:v>
                </c:pt>
                <c:pt idx="6">
                  <c:v>42.35</c:v>
                </c:pt>
                <c:pt idx="7">
                  <c:v>42.15</c:v>
                </c:pt>
                <c:pt idx="8">
                  <c:v>42.72</c:v>
                </c:pt>
                <c:pt idx="9">
                  <c:v>44.21</c:v>
                </c:pt>
                <c:pt idx="10">
                  <c:v>42.68</c:v>
                </c:pt>
                <c:pt idx="11">
                  <c:v>42.59</c:v>
                </c:pt>
                <c:pt idx="12">
                  <c:v>42.77</c:v>
                </c:pt>
                <c:pt idx="13">
                  <c:v>42.48</c:v>
                </c:pt>
                <c:pt idx="14">
                  <c:v>42.4</c:v>
                </c:pt>
                <c:pt idx="15">
                  <c:v>42.62</c:v>
                </c:pt>
                <c:pt idx="16">
                  <c:v>42.42</c:v>
                </c:pt>
                <c:pt idx="17">
                  <c:v>43.06</c:v>
                </c:pt>
                <c:pt idx="18">
                  <c:v>42.35</c:v>
                </c:pt>
                <c:pt idx="19">
                  <c:v>42.3</c:v>
                </c:pt>
                <c:pt idx="20">
                  <c:v>42.53</c:v>
                </c:pt>
                <c:pt idx="21">
                  <c:v>42.91</c:v>
                </c:pt>
                <c:pt idx="22">
                  <c:v>42.61</c:v>
                </c:pt>
                <c:pt idx="23">
                  <c:v>42.99</c:v>
                </c:pt>
                <c:pt idx="24">
                  <c:v>42.43</c:v>
                </c:pt>
                <c:pt idx="25">
                  <c:v>42.25</c:v>
                </c:pt>
                <c:pt idx="26">
                  <c:v>42.5</c:v>
                </c:pt>
                <c:pt idx="27">
                  <c:v>42.33</c:v>
                </c:pt>
                <c:pt idx="28">
                  <c:v>42.3</c:v>
                </c:pt>
                <c:pt idx="29">
                  <c:v>42.9</c:v>
                </c:pt>
                <c:pt idx="30">
                  <c:v>42.92</c:v>
                </c:pt>
                <c:pt idx="31">
                  <c:v>42.56</c:v>
                </c:pt>
                <c:pt idx="32">
                  <c:v>42.8</c:v>
                </c:pt>
                <c:pt idx="33">
                  <c:v>42.73</c:v>
                </c:pt>
                <c:pt idx="34">
                  <c:v>42.62</c:v>
                </c:pt>
                <c:pt idx="35">
                  <c:v>42.69</c:v>
                </c:pt>
                <c:pt idx="36">
                  <c:v>42.83</c:v>
                </c:pt>
                <c:pt idx="37">
                  <c:v>42.7</c:v>
                </c:pt>
                <c:pt idx="38">
                  <c:v>42.67</c:v>
                </c:pt>
                <c:pt idx="39">
                  <c:v>42.55</c:v>
                </c:pt>
                <c:pt idx="40">
                  <c:v>43.77</c:v>
                </c:pt>
                <c:pt idx="41">
                  <c:v>42.53</c:v>
                </c:pt>
                <c:pt idx="42">
                  <c:v>42.81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Fossa!$G$18</c:f>
              <c:strCache>
                <c:ptCount val="1"/>
                <c:pt idx="0">
                  <c:v>Бурим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Fossa!$G$19:$G$77</c:f>
              <c:numCache>
                <c:formatCode>0.00</c:formatCode>
                <c:ptCount val="59"/>
                <c:pt idx="0">
                  <c:v>42.46</c:v>
                </c:pt>
                <c:pt idx="1">
                  <c:v>42.61</c:v>
                </c:pt>
                <c:pt idx="2">
                  <c:v>42.51</c:v>
                </c:pt>
                <c:pt idx="3">
                  <c:v>42.51</c:v>
                </c:pt>
                <c:pt idx="4">
                  <c:v>42.89</c:v>
                </c:pt>
                <c:pt idx="5">
                  <c:v>42.84</c:v>
                </c:pt>
                <c:pt idx="6">
                  <c:v>42.44</c:v>
                </c:pt>
                <c:pt idx="7">
                  <c:v>42.7</c:v>
                </c:pt>
                <c:pt idx="8">
                  <c:v>43.32</c:v>
                </c:pt>
                <c:pt idx="9">
                  <c:v>42.8</c:v>
                </c:pt>
                <c:pt idx="10">
                  <c:v>44.37</c:v>
                </c:pt>
                <c:pt idx="11">
                  <c:v>43.57</c:v>
                </c:pt>
                <c:pt idx="12">
                  <c:v>42.93</c:v>
                </c:pt>
                <c:pt idx="13">
                  <c:v>42.38</c:v>
                </c:pt>
                <c:pt idx="14">
                  <c:v>42.42</c:v>
                </c:pt>
                <c:pt idx="15">
                  <c:v>42.35</c:v>
                </c:pt>
                <c:pt idx="16">
                  <c:v>42.73</c:v>
                </c:pt>
                <c:pt idx="17">
                  <c:v>42.53</c:v>
                </c:pt>
                <c:pt idx="18">
                  <c:v>42.56</c:v>
                </c:pt>
                <c:pt idx="19">
                  <c:v>42.7</c:v>
                </c:pt>
                <c:pt idx="20">
                  <c:v>42.27</c:v>
                </c:pt>
                <c:pt idx="21">
                  <c:v>42.56</c:v>
                </c:pt>
                <c:pt idx="22">
                  <c:v>42.5</c:v>
                </c:pt>
                <c:pt idx="23">
                  <c:v>42.46</c:v>
                </c:pt>
                <c:pt idx="24">
                  <c:v>42.45</c:v>
                </c:pt>
                <c:pt idx="25">
                  <c:v>42.49</c:v>
                </c:pt>
                <c:pt idx="26">
                  <c:v>42.66</c:v>
                </c:pt>
                <c:pt idx="27">
                  <c:v>42.49</c:v>
                </c:pt>
                <c:pt idx="28">
                  <c:v>42.43</c:v>
                </c:pt>
                <c:pt idx="29">
                  <c:v>42.63</c:v>
                </c:pt>
                <c:pt idx="30">
                  <c:v>42.51</c:v>
                </c:pt>
                <c:pt idx="31">
                  <c:v>42.55</c:v>
                </c:pt>
                <c:pt idx="32">
                  <c:v>42.6</c:v>
                </c:pt>
                <c:pt idx="33">
                  <c:v>42.7</c:v>
                </c:pt>
                <c:pt idx="34">
                  <c:v>42.44</c:v>
                </c:pt>
                <c:pt idx="35">
                  <c:v>42.37</c:v>
                </c:pt>
                <c:pt idx="36">
                  <c:v>42.55</c:v>
                </c:pt>
                <c:pt idx="37">
                  <c:v>42.45</c:v>
                </c:pt>
                <c:pt idx="38">
                  <c:v>42.55</c:v>
                </c:pt>
                <c:pt idx="39">
                  <c:v>42.55</c:v>
                </c:pt>
                <c:pt idx="40">
                  <c:v>42.6</c:v>
                </c:pt>
                <c:pt idx="41">
                  <c:v>42.54</c:v>
                </c:pt>
                <c:pt idx="42">
                  <c:v>42.45</c:v>
                </c:pt>
                <c:pt idx="43">
                  <c:v>42.41</c:v>
                </c:pt>
                <c:pt idx="44">
                  <c:v>42.55</c:v>
                </c:pt>
                <c:pt idx="45">
                  <c:v>42.36</c:v>
                </c:pt>
              </c:numCache>
            </c:numRef>
          </c:val>
        </c:ser>
        <c:ser>
          <c:idx val="5"/>
          <c:order val="5"/>
          <c:tx>
            <c:strRef>
              <c:f>Fossa!$H$18</c:f>
              <c:strCache>
                <c:ptCount val="1"/>
                <c:pt idx="0">
                  <c:v>Гончаров Алексей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Fossa!$H$19:$H$77</c:f>
              <c:numCache>
                <c:formatCode>0.00</c:formatCode>
                <c:ptCount val="59"/>
                <c:pt idx="0">
                  <c:v>42.78</c:v>
                </c:pt>
                <c:pt idx="1">
                  <c:v>43.28</c:v>
                </c:pt>
                <c:pt idx="2">
                  <c:v>43.1</c:v>
                </c:pt>
                <c:pt idx="3">
                  <c:v>42.74</c:v>
                </c:pt>
                <c:pt idx="4">
                  <c:v>42.56</c:v>
                </c:pt>
                <c:pt idx="5">
                  <c:v>43.81</c:v>
                </c:pt>
                <c:pt idx="6">
                  <c:v>42.36</c:v>
                </c:pt>
                <c:pt idx="7">
                  <c:v>42.38</c:v>
                </c:pt>
                <c:pt idx="8">
                  <c:v>42.33</c:v>
                </c:pt>
                <c:pt idx="9">
                  <c:v>42.27</c:v>
                </c:pt>
                <c:pt idx="10">
                  <c:v>42.59</c:v>
                </c:pt>
                <c:pt idx="11">
                  <c:v>42.54</c:v>
                </c:pt>
                <c:pt idx="12">
                  <c:v>44.25</c:v>
                </c:pt>
                <c:pt idx="13">
                  <c:v>42.54</c:v>
                </c:pt>
                <c:pt idx="14">
                  <c:v>42.31</c:v>
                </c:pt>
                <c:pt idx="15">
                  <c:v>42.69</c:v>
                </c:pt>
                <c:pt idx="16">
                  <c:v>42.89</c:v>
                </c:pt>
                <c:pt idx="17">
                  <c:v>42.61</c:v>
                </c:pt>
                <c:pt idx="18">
                  <c:v>42.77</c:v>
                </c:pt>
                <c:pt idx="19">
                  <c:v>42.39</c:v>
                </c:pt>
                <c:pt idx="20">
                  <c:v>42.7</c:v>
                </c:pt>
                <c:pt idx="21">
                  <c:v>42.79</c:v>
                </c:pt>
                <c:pt idx="22">
                  <c:v>42.52</c:v>
                </c:pt>
                <c:pt idx="23">
                  <c:v>42.53</c:v>
                </c:pt>
                <c:pt idx="24">
                  <c:v>43.35</c:v>
                </c:pt>
                <c:pt idx="25">
                  <c:v>42.48</c:v>
                </c:pt>
                <c:pt idx="26">
                  <c:v>43.04</c:v>
                </c:pt>
                <c:pt idx="27">
                  <c:v>42.42</c:v>
                </c:pt>
                <c:pt idx="28">
                  <c:v>42.39</c:v>
                </c:pt>
                <c:pt idx="29">
                  <c:v>42.42</c:v>
                </c:pt>
                <c:pt idx="30">
                  <c:v>42.41</c:v>
                </c:pt>
                <c:pt idx="31">
                  <c:v>42.59</c:v>
                </c:pt>
                <c:pt idx="32">
                  <c:v>42.68</c:v>
                </c:pt>
                <c:pt idx="33">
                  <c:v>42.33</c:v>
                </c:pt>
                <c:pt idx="34">
                  <c:v>42.56</c:v>
                </c:pt>
                <c:pt idx="35">
                  <c:v>42.68</c:v>
                </c:pt>
                <c:pt idx="36">
                  <c:v>42.76</c:v>
                </c:pt>
                <c:pt idx="37">
                  <c:v>42.44</c:v>
                </c:pt>
                <c:pt idx="38">
                  <c:v>42.59</c:v>
                </c:pt>
                <c:pt idx="39">
                  <c:v>42.8</c:v>
                </c:pt>
                <c:pt idx="40">
                  <c:v>42.52</c:v>
                </c:pt>
                <c:pt idx="41">
                  <c:v>42.35</c:v>
                </c:pt>
                <c:pt idx="42">
                  <c:v>42.9</c:v>
                </c:pt>
                <c:pt idx="43">
                  <c:v>43.01</c:v>
                </c:pt>
                <c:pt idx="44">
                  <c:v>43.09</c:v>
                </c:pt>
                <c:pt idx="45">
                  <c:v>42.65</c:v>
                </c:pt>
                <c:pt idx="46">
                  <c:v>42.62</c:v>
                </c:pt>
                <c:pt idx="47">
                  <c:v>42.44</c:v>
                </c:pt>
                <c:pt idx="48">
                  <c:v>43.3</c:v>
                </c:pt>
                <c:pt idx="49">
                  <c:v>43.83</c:v>
                </c:pt>
                <c:pt idx="50">
                  <c:v>42.45</c:v>
                </c:pt>
                <c:pt idx="51">
                  <c:v>42.69</c:v>
                </c:pt>
                <c:pt idx="52">
                  <c:v>42.5</c:v>
                </c:pt>
                <c:pt idx="53">
                  <c:v>42.44</c:v>
                </c:pt>
                <c:pt idx="54">
                  <c:v>42.59</c:v>
                </c:pt>
                <c:pt idx="55">
                  <c:v>42.56</c:v>
                </c:pt>
                <c:pt idx="56">
                  <c:v>42.67</c:v>
                </c:pt>
                <c:pt idx="57" formatCode="General">
                  <c:v>42.73</c:v>
                </c:pt>
                <c:pt idx="58" formatCode="General">
                  <c:v>43.39</c:v>
                </c:pt>
              </c:numCache>
            </c:numRef>
          </c:val>
        </c:ser>
        <c:marker val="1"/>
        <c:axId val="144181504"/>
        <c:axId val="144195584"/>
      </c:lineChart>
      <c:catAx>
        <c:axId val="144181504"/>
        <c:scaling>
          <c:orientation val="minMax"/>
        </c:scaling>
        <c:axPos val="b"/>
        <c:numFmt formatCode="General" sourceLinked="1"/>
        <c:majorTickMark val="none"/>
        <c:tickLblPos val="nextTo"/>
        <c:crossAx val="144195584"/>
        <c:crosses val="autoZero"/>
        <c:auto val="1"/>
        <c:lblAlgn val="ctr"/>
        <c:lblOffset val="100"/>
      </c:catAx>
      <c:valAx>
        <c:axId val="144195584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18150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23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'Arta Rcing'!$C$18</c:f>
              <c:strCache>
                <c:ptCount val="1"/>
                <c:pt idx="0">
                  <c:v>Гободи Авеста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Rcing'!$C$19:$C$76</c:f>
              <c:numCache>
                <c:formatCode>0.00</c:formatCode>
                <c:ptCount val="58"/>
                <c:pt idx="0">
                  <c:v>45.62</c:v>
                </c:pt>
                <c:pt idx="1">
                  <c:v>44</c:v>
                </c:pt>
                <c:pt idx="2">
                  <c:v>43.52</c:v>
                </c:pt>
                <c:pt idx="3">
                  <c:v>42.29</c:v>
                </c:pt>
                <c:pt idx="4">
                  <c:v>42.27</c:v>
                </c:pt>
                <c:pt idx="5">
                  <c:v>42.11</c:v>
                </c:pt>
                <c:pt idx="6">
                  <c:v>43.43</c:v>
                </c:pt>
                <c:pt idx="7">
                  <c:v>42.25</c:v>
                </c:pt>
                <c:pt idx="8">
                  <c:v>42.35</c:v>
                </c:pt>
                <c:pt idx="9">
                  <c:v>42.07</c:v>
                </c:pt>
                <c:pt idx="10">
                  <c:v>42.56</c:v>
                </c:pt>
                <c:pt idx="11">
                  <c:v>42.08</c:v>
                </c:pt>
                <c:pt idx="12">
                  <c:v>43.84</c:v>
                </c:pt>
                <c:pt idx="13">
                  <c:v>43.67</c:v>
                </c:pt>
                <c:pt idx="14">
                  <c:v>46</c:v>
                </c:pt>
                <c:pt idx="15">
                  <c:v>42.84</c:v>
                </c:pt>
                <c:pt idx="16">
                  <c:v>42.2</c:v>
                </c:pt>
                <c:pt idx="17">
                  <c:v>42.99</c:v>
                </c:pt>
                <c:pt idx="18">
                  <c:v>42.29</c:v>
                </c:pt>
                <c:pt idx="19">
                  <c:v>42.45</c:v>
                </c:pt>
                <c:pt idx="20">
                  <c:v>42.33</c:v>
                </c:pt>
                <c:pt idx="21">
                  <c:v>42.25</c:v>
                </c:pt>
                <c:pt idx="22">
                  <c:v>42.13</c:v>
                </c:pt>
                <c:pt idx="23">
                  <c:v>42.23</c:v>
                </c:pt>
                <c:pt idx="24">
                  <c:v>42.41</c:v>
                </c:pt>
                <c:pt idx="25">
                  <c:v>42.19</c:v>
                </c:pt>
                <c:pt idx="26">
                  <c:v>42.38</c:v>
                </c:pt>
                <c:pt idx="27">
                  <c:v>42.57</c:v>
                </c:pt>
                <c:pt idx="28">
                  <c:v>42.34</c:v>
                </c:pt>
                <c:pt idx="29">
                  <c:v>42.46</c:v>
                </c:pt>
                <c:pt idx="30">
                  <c:v>42.71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'Arta Rcing'!$D$18</c:f>
              <c:strCache>
                <c:ptCount val="1"/>
                <c:pt idx="0">
                  <c:v>Гободи Арта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Rcing'!$D$19:$D$76</c:f>
              <c:numCache>
                <c:formatCode>0.00</c:formatCode>
                <c:ptCount val="58"/>
                <c:pt idx="0">
                  <c:v>45.53</c:v>
                </c:pt>
                <c:pt idx="1">
                  <c:v>43.23</c:v>
                </c:pt>
                <c:pt idx="2">
                  <c:v>43.61</c:v>
                </c:pt>
                <c:pt idx="3">
                  <c:v>43.04</c:v>
                </c:pt>
                <c:pt idx="4">
                  <c:v>51.09</c:v>
                </c:pt>
                <c:pt idx="5">
                  <c:v>42.93</c:v>
                </c:pt>
                <c:pt idx="6">
                  <c:v>45.25</c:v>
                </c:pt>
                <c:pt idx="7">
                  <c:v>42.93</c:v>
                </c:pt>
                <c:pt idx="8">
                  <c:v>44.29</c:v>
                </c:pt>
                <c:pt idx="9">
                  <c:v>43.18</c:v>
                </c:pt>
                <c:pt idx="10">
                  <c:v>43.42</c:v>
                </c:pt>
                <c:pt idx="11">
                  <c:v>43.31</c:v>
                </c:pt>
                <c:pt idx="12">
                  <c:v>44.05</c:v>
                </c:pt>
                <c:pt idx="13">
                  <c:v>42.98</c:v>
                </c:pt>
                <c:pt idx="14">
                  <c:v>43.28</c:v>
                </c:pt>
                <c:pt idx="15">
                  <c:v>43.1</c:v>
                </c:pt>
                <c:pt idx="16">
                  <c:v>43.61</c:v>
                </c:pt>
                <c:pt idx="17">
                  <c:v>43.9</c:v>
                </c:pt>
                <c:pt idx="18">
                  <c:v>43.54</c:v>
                </c:pt>
                <c:pt idx="19">
                  <c:v>43.21</c:v>
                </c:pt>
                <c:pt idx="20">
                  <c:v>43.21</c:v>
                </c:pt>
                <c:pt idx="21">
                  <c:v>43.47</c:v>
                </c:pt>
                <c:pt idx="22">
                  <c:v>44.4</c:v>
                </c:pt>
                <c:pt idx="23">
                  <c:v>45.95</c:v>
                </c:pt>
                <c:pt idx="24">
                  <c:v>43.36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'Arta Rcing'!$E$18</c:f>
              <c:strCache>
                <c:ptCount val="1"/>
                <c:pt idx="0">
                  <c:v>Гободи Авеста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Rcing'!$E$19:$E$76</c:f>
              <c:numCache>
                <c:formatCode>0.00</c:formatCode>
                <c:ptCount val="58"/>
                <c:pt idx="0">
                  <c:v>42.62</c:v>
                </c:pt>
                <c:pt idx="1">
                  <c:v>42.42</c:v>
                </c:pt>
                <c:pt idx="2">
                  <c:v>42.48</c:v>
                </c:pt>
                <c:pt idx="3">
                  <c:v>42.63</c:v>
                </c:pt>
                <c:pt idx="4">
                  <c:v>42.82</c:v>
                </c:pt>
                <c:pt idx="5">
                  <c:v>42.25</c:v>
                </c:pt>
                <c:pt idx="6">
                  <c:v>43.42</c:v>
                </c:pt>
                <c:pt idx="7">
                  <c:v>42.75</c:v>
                </c:pt>
                <c:pt idx="8">
                  <c:v>43.01</c:v>
                </c:pt>
                <c:pt idx="9">
                  <c:v>42.45</c:v>
                </c:pt>
                <c:pt idx="10">
                  <c:v>42.17</c:v>
                </c:pt>
                <c:pt idx="11">
                  <c:v>43.02</c:v>
                </c:pt>
                <c:pt idx="12">
                  <c:v>43.43</c:v>
                </c:pt>
                <c:pt idx="13">
                  <c:v>42.79</c:v>
                </c:pt>
                <c:pt idx="14">
                  <c:v>43.46</c:v>
                </c:pt>
                <c:pt idx="15">
                  <c:v>42.45</c:v>
                </c:pt>
                <c:pt idx="16">
                  <c:v>42.25</c:v>
                </c:pt>
                <c:pt idx="17">
                  <c:v>42.67</c:v>
                </c:pt>
                <c:pt idx="18">
                  <c:v>42.3</c:v>
                </c:pt>
                <c:pt idx="19">
                  <c:v>42.83</c:v>
                </c:pt>
                <c:pt idx="20">
                  <c:v>42.57</c:v>
                </c:pt>
                <c:pt idx="21">
                  <c:v>42.23</c:v>
                </c:pt>
                <c:pt idx="22">
                  <c:v>42.27</c:v>
                </c:pt>
                <c:pt idx="23">
                  <c:v>42.22</c:v>
                </c:pt>
                <c:pt idx="24">
                  <c:v>42.48</c:v>
                </c:pt>
                <c:pt idx="25">
                  <c:v>42.5</c:v>
                </c:pt>
                <c:pt idx="26">
                  <c:v>43.08</c:v>
                </c:pt>
                <c:pt idx="27">
                  <c:v>42.45</c:v>
                </c:pt>
                <c:pt idx="28">
                  <c:v>42.52</c:v>
                </c:pt>
                <c:pt idx="29">
                  <c:v>42.42</c:v>
                </c:pt>
                <c:pt idx="30">
                  <c:v>42.58</c:v>
                </c:pt>
                <c:pt idx="31">
                  <c:v>42.42</c:v>
                </c:pt>
                <c:pt idx="32">
                  <c:v>42.62</c:v>
                </c:pt>
                <c:pt idx="33">
                  <c:v>42.75</c:v>
                </c:pt>
                <c:pt idx="34">
                  <c:v>42.27</c:v>
                </c:pt>
                <c:pt idx="35">
                  <c:v>42.54</c:v>
                </c:pt>
                <c:pt idx="36">
                  <c:v>42.01</c:v>
                </c:pt>
                <c:pt idx="37">
                  <c:v>42.4</c:v>
                </c:pt>
                <c:pt idx="38">
                  <c:v>42.48</c:v>
                </c:pt>
                <c:pt idx="39">
                  <c:v>42.28</c:v>
                </c:pt>
                <c:pt idx="40">
                  <c:v>42.42</c:v>
                </c:pt>
                <c:pt idx="41">
                  <c:v>42.28</c:v>
                </c:pt>
                <c:pt idx="42">
                  <c:v>42.33</c:v>
                </c:pt>
                <c:pt idx="43">
                  <c:v>42.53</c:v>
                </c:pt>
                <c:pt idx="44">
                  <c:v>42.24</c:v>
                </c:pt>
                <c:pt idx="45">
                  <c:v>42.53</c:v>
                </c:pt>
                <c:pt idx="46">
                  <c:v>42.34</c:v>
                </c:pt>
                <c:pt idx="47">
                  <c:v>42.4</c:v>
                </c:pt>
                <c:pt idx="48">
                  <c:v>42.32</c:v>
                </c:pt>
                <c:pt idx="49">
                  <c:v>42.31</c:v>
                </c:pt>
                <c:pt idx="50">
                  <c:v>42.57</c:v>
                </c:pt>
                <c:pt idx="51">
                  <c:v>42.46</c:v>
                </c:pt>
                <c:pt idx="52">
                  <c:v>42.24</c:v>
                </c:pt>
                <c:pt idx="53">
                  <c:v>42.48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'Arta Rcing'!$F$18</c:f>
              <c:strCache>
                <c:ptCount val="1"/>
                <c:pt idx="0">
                  <c:v>Гободи Арта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Rcing'!$F$19:$F$76</c:f>
              <c:numCache>
                <c:formatCode>0.00</c:formatCode>
                <c:ptCount val="58"/>
                <c:pt idx="0">
                  <c:v>42.93</c:v>
                </c:pt>
                <c:pt idx="1">
                  <c:v>43.23</c:v>
                </c:pt>
                <c:pt idx="2">
                  <c:v>43.12</c:v>
                </c:pt>
                <c:pt idx="3">
                  <c:v>43.13</c:v>
                </c:pt>
                <c:pt idx="4">
                  <c:v>44.29</c:v>
                </c:pt>
                <c:pt idx="5">
                  <c:v>45.42</c:v>
                </c:pt>
                <c:pt idx="6">
                  <c:v>42.81</c:v>
                </c:pt>
                <c:pt idx="7">
                  <c:v>44.02</c:v>
                </c:pt>
                <c:pt idx="8">
                  <c:v>42.88</c:v>
                </c:pt>
                <c:pt idx="9">
                  <c:v>44.62</c:v>
                </c:pt>
                <c:pt idx="10">
                  <c:v>42.97</c:v>
                </c:pt>
                <c:pt idx="11">
                  <c:v>45.68</c:v>
                </c:pt>
                <c:pt idx="12">
                  <c:v>43.38</c:v>
                </c:pt>
                <c:pt idx="13">
                  <c:v>44.24</c:v>
                </c:pt>
                <c:pt idx="14">
                  <c:v>42.95</c:v>
                </c:pt>
                <c:pt idx="15">
                  <c:v>42.88</c:v>
                </c:pt>
                <c:pt idx="16">
                  <c:v>43.44</c:v>
                </c:pt>
                <c:pt idx="17">
                  <c:v>43.62</c:v>
                </c:pt>
                <c:pt idx="18">
                  <c:v>44.14</c:v>
                </c:pt>
                <c:pt idx="19">
                  <c:v>43.08</c:v>
                </c:pt>
                <c:pt idx="20">
                  <c:v>43.26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'Arta Rcing'!$G$18</c:f>
              <c:strCache>
                <c:ptCount val="1"/>
                <c:pt idx="0">
                  <c:v>Гободи Арта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Rcing'!$G$19:$G$76</c:f>
              <c:numCache>
                <c:formatCode>0.00</c:formatCode>
                <c:ptCount val="58"/>
                <c:pt idx="0">
                  <c:v>43.19</c:v>
                </c:pt>
                <c:pt idx="1">
                  <c:v>42.94</c:v>
                </c:pt>
                <c:pt idx="2">
                  <c:v>43.34</c:v>
                </c:pt>
                <c:pt idx="3">
                  <c:v>44.05</c:v>
                </c:pt>
                <c:pt idx="4">
                  <c:v>43.3</c:v>
                </c:pt>
                <c:pt idx="5">
                  <c:v>43.72</c:v>
                </c:pt>
                <c:pt idx="6">
                  <c:v>44.25</c:v>
                </c:pt>
                <c:pt idx="7">
                  <c:v>42.93</c:v>
                </c:pt>
                <c:pt idx="8">
                  <c:v>43.37</c:v>
                </c:pt>
                <c:pt idx="9">
                  <c:v>43.82</c:v>
                </c:pt>
                <c:pt idx="10">
                  <c:v>43.5</c:v>
                </c:pt>
                <c:pt idx="11">
                  <c:v>42.96</c:v>
                </c:pt>
                <c:pt idx="12">
                  <c:v>44.01</c:v>
                </c:pt>
                <c:pt idx="13">
                  <c:v>42.85</c:v>
                </c:pt>
                <c:pt idx="14">
                  <c:v>43.11</c:v>
                </c:pt>
                <c:pt idx="15">
                  <c:v>43.34</c:v>
                </c:pt>
                <c:pt idx="16">
                  <c:v>43.5</c:v>
                </c:pt>
                <c:pt idx="17">
                  <c:v>42.9</c:v>
                </c:pt>
                <c:pt idx="18">
                  <c:v>42.7</c:v>
                </c:pt>
                <c:pt idx="19">
                  <c:v>44.18</c:v>
                </c:pt>
                <c:pt idx="20">
                  <c:v>43.66</c:v>
                </c:pt>
                <c:pt idx="21">
                  <c:v>43.19</c:v>
                </c:pt>
                <c:pt idx="22">
                  <c:v>43.24</c:v>
                </c:pt>
                <c:pt idx="23">
                  <c:v>42.99</c:v>
                </c:pt>
                <c:pt idx="24">
                  <c:v>42.77</c:v>
                </c:pt>
                <c:pt idx="25">
                  <c:v>42.85</c:v>
                </c:pt>
                <c:pt idx="26">
                  <c:v>43.21</c:v>
                </c:pt>
                <c:pt idx="27">
                  <c:v>43.3</c:v>
                </c:pt>
                <c:pt idx="28">
                  <c:v>43.08</c:v>
                </c:pt>
                <c:pt idx="29">
                  <c:v>43.52</c:v>
                </c:pt>
                <c:pt idx="30">
                  <c:v>42.96</c:v>
                </c:pt>
                <c:pt idx="31">
                  <c:v>43.32</c:v>
                </c:pt>
                <c:pt idx="32">
                  <c:v>43.01</c:v>
                </c:pt>
                <c:pt idx="33">
                  <c:v>43.16</c:v>
                </c:pt>
                <c:pt idx="34">
                  <c:v>43.04</c:v>
                </c:pt>
                <c:pt idx="35">
                  <c:v>43.12</c:v>
                </c:pt>
                <c:pt idx="36">
                  <c:v>43.24</c:v>
                </c:pt>
                <c:pt idx="37">
                  <c:v>45.09</c:v>
                </c:pt>
                <c:pt idx="38">
                  <c:v>42.81</c:v>
                </c:pt>
                <c:pt idx="39">
                  <c:v>43.3</c:v>
                </c:pt>
                <c:pt idx="40">
                  <c:v>43.09</c:v>
                </c:pt>
                <c:pt idx="41">
                  <c:v>43.01</c:v>
                </c:pt>
                <c:pt idx="42">
                  <c:v>43.23</c:v>
                </c:pt>
                <c:pt idx="43">
                  <c:v>43.24</c:v>
                </c:pt>
                <c:pt idx="44">
                  <c:v>43.41</c:v>
                </c:pt>
                <c:pt idx="45">
                  <c:v>43.47</c:v>
                </c:pt>
                <c:pt idx="46">
                  <c:v>43.12</c:v>
                </c:pt>
                <c:pt idx="47">
                  <c:v>42.94</c:v>
                </c:pt>
                <c:pt idx="48">
                  <c:v>43.2</c:v>
                </c:pt>
                <c:pt idx="49">
                  <c:v>43.08</c:v>
                </c:pt>
                <c:pt idx="50">
                  <c:v>43.02</c:v>
                </c:pt>
                <c:pt idx="51">
                  <c:v>42.74</c:v>
                </c:pt>
                <c:pt idx="52">
                  <c:v>43.09</c:v>
                </c:pt>
                <c:pt idx="53">
                  <c:v>43.3</c:v>
                </c:pt>
                <c:pt idx="54">
                  <c:v>43.07</c:v>
                </c:pt>
                <c:pt idx="55">
                  <c:v>42.89</c:v>
                </c:pt>
                <c:pt idx="56">
                  <c:v>42.99</c:v>
                </c:pt>
                <c:pt idx="57" formatCode="General">
                  <c:v>43.06</c:v>
                </c:pt>
              </c:numCache>
            </c:numRef>
          </c:val>
        </c:ser>
        <c:ser>
          <c:idx val="5"/>
          <c:order val="5"/>
          <c:tx>
            <c:strRef>
              <c:f>'Arta Rcing'!$H$18</c:f>
              <c:strCache>
                <c:ptCount val="1"/>
                <c:pt idx="0">
                  <c:v>Гободи Авеста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'Arta Rcing'!$B$19:$B$76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'Arta Rcing'!$H$19:$H$76</c:f>
              <c:numCache>
                <c:formatCode>0.00</c:formatCode>
                <c:ptCount val="58"/>
                <c:pt idx="0">
                  <c:v>42.78</c:v>
                </c:pt>
                <c:pt idx="1">
                  <c:v>42.76</c:v>
                </c:pt>
                <c:pt idx="2">
                  <c:v>42.78</c:v>
                </c:pt>
                <c:pt idx="3">
                  <c:v>42.57</c:v>
                </c:pt>
                <c:pt idx="4">
                  <c:v>42.47</c:v>
                </c:pt>
                <c:pt idx="5">
                  <c:v>42.78</c:v>
                </c:pt>
                <c:pt idx="6">
                  <c:v>42.72</c:v>
                </c:pt>
                <c:pt idx="7">
                  <c:v>42.48</c:v>
                </c:pt>
                <c:pt idx="8">
                  <c:v>42.47</c:v>
                </c:pt>
                <c:pt idx="9">
                  <c:v>43.21</c:v>
                </c:pt>
                <c:pt idx="10">
                  <c:v>42.51</c:v>
                </c:pt>
                <c:pt idx="11">
                  <c:v>42.55</c:v>
                </c:pt>
                <c:pt idx="12">
                  <c:v>42.47</c:v>
                </c:pt>
                <c:pt idx="13">
                  <c:v>42.48</c:v>
                </c:pt>
                <c:pt idx="14">
                  <c:v>42.97</c:v>
                </c:pt>
                <c:pt idx="15">
                  <c:v>42.46</c:v>
                </c:pt>
                <c:pt idx="16">
                  <c:v>42.54</c:v>
                </c:pt>
                <c:pt idx="17">
                  <c:v>43.07</c:v>
                </c:pt>
                <c:pt idx="18">
                  <c:v>42.29</c:v>
                </c:pt>
                <c:pt idx="19">
                  <c:v>42.47</c:v>
                </c:pt>
                <c:pt idx="20">
                  <c:v>42.24</c:v>
                </c:pt>
                <c:pt idx="21">
                  <c:v>42.36</c:v>
                </c:pt>
                <c:pt idx="22">
                  <c:v>42.35</c:v>
                </c:pt>
                <c:pt idx="23">
                  <c:v>42.14</c:v>
                </c:pt>
                <c:pt idx="24">
                  <c:v>42.43</c:v>
                </c:pt>
                <c:pt idx="25">
                  <c:v>42.79</c:v>
                </c:pt>
                <c:pt idx="26">
                  <c:v>42.55</c:v>
                </c:pt>
                <c:pt idx="27">
                  <c:v>44.91</c:v>
                </c:pt>
                <c:pt idx="28">
                  <c:v>42.72</c:v>
                </c:pt>
                <c:pt idx="29">
                  <c:v>42.4</c:v>
                </c:pt>
                <c:pt idx="30">
                  <c:v>43.27</c:v>
                </c:pt>
                <c:pt idx="31">
                  <c:v>42.34</c:v>
                </c:pt>
                <c:pt idx="32">
                  <c:v>42.19</c:v>
                </c:pt>
                <c:pt idx="33">
                  <c:v>42.42</c:v>
                </c:pt>
                <c:pt idx="34">
                  <c:v>42.37</c:v>
                </c:pt>
                <c:pt idx="35">
                  <c:v>42.27</c:v>
                </c:pt>
                <c:pt idx="36">
                  <c:v>42.51</c:v>
                </c:pt>
                <c:pt idx="37">
                  <c:v>42.33</c:v>
                </c:pt>
                <c:pt idx="38">
                  <c:v>42.44</c:v>
                </c:pt>
                <c:pt idx="39">
                  <c:v>42.3</c:v>
                </c:pt>
                <c:pt idx="40">
                  <c:v>42.41</c:v>
                </c:pt>
                <c:pt idx="41">
                  <c:v>42.3</c:v>
                </c:pt>
                <c:pt idx="42">
                  <c:v>42.46</c:v>
                </c:pt>
                <c:pt idx="43">
                  <c:v>42.8</c:v>
                </c:pt>
                <c:pt idx="44">
                  <c:v>42.46</c:v>
                </c:pt>
                <c:pt idx="45">
                  <c:v>42.26</c:v>
                </c:pt>
                <c:pt idx="46">
                  <c:v>42.82</c:v>
                </c:pt>
              </c:numCache>
            </c:numRef>
          </c:val>
        </c:ser>
        <c:marker val="1"/>
        <c:axId val="144302080"/>
        <c:axId val="144303616"/>
      </c:lineChart>
      <c:catAx>
        <c:axId val="144302080"/>
        <c:scaling>
          <c:orientation val="minMax"/>
        </c:scaling>
        <c:axPos val="b"/>
        <c:numFmt formatCode="General" sourceLinked="1"/>
        <c:majorTickMark val="none"/>
        <c:tickLblPos val="nextTo"/>
        <c:crossAx val="144303616"/>
        <c:crosses val="autoZero"/>
        <c:auto val="1"/>
        <c:lblAlgn val="ctr"/>
        <c:lblOffset val="100"/>
      </c:catAx>
      <c:valAx>
        <c:axId val="14430361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430208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1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'KartFreedom JT'!$C$18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JT'!$C$19:$C$72</c:f>
              <c:numCache>
                <c:formatCode>0.00</c:formatCode>
                <c:ptCount val="54"/>
                <c:pt idx="0">
                  <c:v>46</c:v>
                </c:pt>
                <c:pt idx="1">
                  <c:v>44.14</c:v>
                </c:pt>
                <c:pt idx="2">
                  <c:v>43.34</c:v>
                </c:pt>
                <c:pt idx="3">
                  <c:v>42.67</c:v>
                </c:pt>
                <c:pt idx="4">
                  <c:v>42.38</c:v>
                </c:pt>
                <c:pt idx="5">
                  <c:v>42.4</c:v>
                </c:pt>
                <c:pt idx="6">
                  <c:v>42.22</c:v>
                </c:pt>
                <c:pt idx="7">
                  <c:v>42.77</c:v>
                </c:pt>
                <c:pt idx="8">
                  <c:v>42.13</c:v>
                </c:pt>
                <c:pt idx="9">
                  <c:v>42.26</c:v>
                </c:pt>
                <c:pt idx="10">
                  <c:v>42.22</c:v>
                </c:pt>
                <c:pt idx="11">
                  <c:v>42.23</c:v>
                </c:pt>
                <c:pt idx="12">
                  <c:v>43.17</c:v>
                </c:pt>
                <c:pt idx="13">
                  <c:v>43.65</c:v>
                </c:pt>
                <c:pt idx="14">
                  <c:v>43.38</c:v>
                </c:pt>
                <c:pt idx="15">
                  <c:v>42.39</c:v>
                </c:pt>
                <c:pt idx="16">
                  <c:v>42.3</c:v>
                </c:pt>
                <c:pt idx="17">
                  <c:v>42.48</c:v>
                </c:pt>
                <c:pt idx="18">
                  <c:v>42.53</c:v>
                </c:pt>
                <c:pt idx="19">
                  <c:v>42.16</c:v>
                </c:pt>
                <c:pt idx="20">
                  <c:v>42.34</c:v>
                </c:pt>
                <c:pt idx="21">
                  <c:v>42.41</c:v>
                </c:pt>
                <c:pt idx="22">
                  <c:v>42.38</c:v>
                </c:pt>
                <c:pt idx="23">
                  <c:v>42.33</c:v>
                </c:pt>
                <c:pt idx="24">
                  <c:v>42.18</c:v>
                </c:pt>
                <c:pt idx="25">
                  <c:v>42.09</c:v>
                </c:pt>
                <c:pt idx="26">
                  <c:v>42.35</c:v>
                </c:pt>
                <c:pt idx="27">
                  <c:v>42.26</c:v>
                </c:pt>
                <c:pt idx="28">
                  <c:v>42.54</c:v>
                </c:pt>
                <c:pt idx="29">
                  <c:v>42.41</c:v>
                </c:pt>
                <c:pt idx="30">
                  <c:v>42.15</c:v>
                </c:pt>
                <c:pt idx="31">
                  <c:v>42.34</c:v>
                </c:pt>
                <c:pt idx="32">
                  <c:v>42.11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JT'!$D$18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JT'!$D$19:$D$72</c:f>
              <c:numCache>
                <c:formatCode>0.00</c:formatCode>
                <c:ptCount val="54"/>
                <c:pt idx="0">
                  <c:v>43.7</c:v>
                </c:pt>
                <c:pt idx="1">
                  <c:v>43.53</c:v>
                </c:pt>
                <c:pt idx="2">
                  <c:v>43.61</c:v>
                </c:pt>
                <c:pt idx="3">
                  <c:v>43.31</c:v>
                </c:pt>
                <c:pt idx="4">
                  <c:v>43.18</c:v>
                </c:pt>
                <c:pt idx="5">
                  <c:v>43.06</c:v>
                </c:pt>
                <c:pt idx="6">
                  <c:v>42.93</c:v>
                </c:pt>
                <c:pt idx="7">
                  <c:v>43.14</c:v>
                </c:pt>
                <c:pt idx="8">
                  <c:v>42.87</c:v>
                </c:pt>
                <c:pt idx="9">
                  <c:v>43.05</c:v>
                </c:pt>
                <c:pt idx="10">
                  <c:v>43.08</c:v>
                </c:pt>
                <c:pt idx="11">
                  <c:v>42.94</c:v>
                </c:pt>
                <c:pt idx="12">
                  <c:v>42.98</c:v>
                </c:pt>
                <c:pt idx="13">
                  <c:v>42.95</c:v>
                </c:pt>
                <c:pt idx="14">
                  <c:v>43.05</c:v>
                </c:pt>
                <c:pt idx="15">
                  <c:v>43.6</c:v>
                </c:pt>
                <c:pt idx="16">
                  <c:v>43.04</c:v>
                </c:pt>
                <c:pt idx="17">
                  <c:v>43.25</c:v>
                </c:pt>
                <c:pt idx="18">
                  <c:v>43.57</c:v>
                </c:pt>
                <c:pt idx="19">
                  <c:v>43.79</c:v>
                </c:pt>
                <c:pt idx="20">
                  <c:v>43</c:v>
                </c:pt>
                <c:pt idx="21">
                  <c:v>42.76</c:v>
                </c:pt>
                <c:pt idx="22">
                  <c:v>42.71</c:v>
                </c:pt>
                <c:pt idx="23">
                  <c:v>43.25</c:v>
                </c:pt>
                <c:pt idx="24">
                  <c:v>43.13</c:v>
                </c:pt>
                <c:pt idx="25">
                  <c:v>43.37</c:v>
                </c:pt>
                <c:pt idx="26">
                  <c:v>43.12</c:v>
                </c:pt>
                <c:pt idx="27">
                  <c:v>42.71</c:v>
                </c:pt>
                <c:pt idx="28">
                  <c:v>43.51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JT'!$E$18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JT'!$E$19:$E$72</c:f>
              <c:numCache>
                <c:formatCode>0.00</c:formatCode>
                <c:ptCount val="54"/>
                <c:pt idx="0">
                  <c:v>43.6</c:v>
                </c:pt>
                <c:pt idx="1">
                  <c:v>42.89</c:v>
                </c:pt>
                <c:pt idx="2">
                  <c:v>42.7</c:v>
                </c:pt>
                <c:pt idx="3">
                  <c:v>42.45</c:v>
                </c:pt>
                <c:pt idx="4">
                  <c:v>42.48</c:v>
                </c:pt>
                <c:pt idx="5">
                  <c:v>42.55</c:v>
                </c:pt>
                <c:pt idx="6">
                  <c:v>44.44</c:v>
                </c:pt>
                <c:pt idx="7">
                  <c:v>42.83</c:v>
                </c:pt>
                <c:pt idx="8">
                  <c:v>42.79</c:v>
                </c:pt>
                <c:pt idx="9">
                  <c:v>42.7</c:v>
                </c:pt>
                <c:pt idx="10">
                  <c:v>42.61</c:v>
                </c:pt>
                <c:pt idx="11">
                  <c:v>42.43</c:v>
                </c:pt>
                <c:pt idx="12">
                  <c:v>42.44</c:v>
                </c:pt>
                <c:pt idx="13">
                  <c:v>42.97</c:v>
                </c:pt>
                <c:pt idx="14">
                  <c:v>43.07</c:v>
                </c:pt>
                <c:pt idx="15">
                  <c:v>42.35</c:v>
                </c:pt>
                <c:pt idx="16">
                  <c:v>42.65</c:v>
                </c:pt>
                <c:pt idx="17">
                  <c:v>43.18</c:v>
                </c:pt>
                <c:pt idx="18">
                  <c:v>42.46</c:v>
                </c:pt>
                <c:pt idx="19">
                  <c:v>42.57</c:v>
                </c:pt>
                <c:pt idx="20">
                  <c:v>42.76</c:v>
                </c:pt>
                <c:pt idx="21">
                  <c:v>42.63</c:v>
                </c:pt>
                <c:pt idx="22">
                  <c:v>42.49</c:v>
                </c:pt>
                <c:pt idx="23">
                  <c:v>42.8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JT'!$F$18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JT'!$F$19:$F$72</c:f>
              <c:numCache>
                <c:formatCode>0.00</c:formatCode>
                <c:ptCount val="54"/>
                <c:pt idx="0">
                  <c:v>43.01</c:v>
                </c:pt>
                <c:pt idx="1">
                  <c:v>42.66</c:v>
                </c:pt>
                <c:pt idx="2">
                  <c:v>42.53</c:v>
                </c:pt>
                <c:pt idx="3">
                  <c:v>42.54</c:v>
                </c:pt>
                <c:pt idx="4">
                  <c:v>42.41</c:v>
                </c:pt>
                <c:pt idx="5">
                  <c:v>43</c:v>
                </c:pt>
                <c:pt idx="6">
                  <c:v>42.86</c:v>
                </c:pt>
                <c:pt idx="7">
                  <c:v>42.97</c:v>
                </c:pt>
                <c:pt idx="8">
                  <c:v>42.54</c:v>
                </c:pt>
                <c:pt idx="9">
                  <c:v>42.8</c:v>
                </c:pt>
                <c:pt idx="10">
                  <c:v>42.8</c:v>
                </c:pt>
                <c:pt idx="11">
                  <c:v>42.67</c:v>
                </c:pt>
                <c:pt idx="12">
                  <c:v>42.62</c:v>
                </c:pt>
                <c:pt idx="13">
                  <c:v>42.86</c:v>
                </c:pt>
                <c:pt idx="14">
                  <c:v>42.63</c:v>
                </c:pt>
                <c:pt idx="15">
                  <c:v>42.61</c:v>
                </c:pt>
                <c:pt idx="16">
                  <c:v>43.08</c:v>
                </c:pt>
                <c:pt idx="17">
                  <c:v>42.79</c:v>
                </c:pt>
                <c:pt idx="18">
                  <c:v>42.47</c:v>
                </c:pt>
                <c:pt idx="19">
                  <c:v>42.73</c:v>
                </c:pt>
                <c:pt idx="20">
                  <c:v>42.36</c:v>
                </c:pt>
                <c:pt idx="21">
                  <c:v>44.28</c:v>
                </c:pt>
                <c:pt idx="22">
                  <c:v>42.48</c:v>
                </c:pt>
                <c:pt idx="23">
                  <c:v>43.23</c:v>
                </c:pt>
                <c:pt idx="24">
                  <c:v>44.51</c:v>
                </c:pt>
                <c:pt idx="25">
                  <c:v>42.2</c:v>
                </c:pt>
                <c:pt idx="26">
                  <c:v>42.63</c:v>
                </c:pt>
                <c:pt idx="27">
                  <c:v>42.25</c:v>
                </c:pt>
                <c:pt idx="28">
                  <c:v>42.42</c:v>
                </c:pt>
                <c:pt idx="29">
                  <c:v>42.43</c:v>
                </c:pt>
                <c:pt idx="30">
                  <c:v>42.37</c:v>
                </c:pt>
                <c:pt idx="31">
                  <c:v>42.42</c:v>
                </c:pt>
                <c:pt idx="32">
                  <c:v>42.19</c:v>
                </c:pt>
                <c:pt idx="33">
                  <c:v>42.35</c:v>
                </c:pt>
                <c:pt idx="34">
                  <c:v>42.42</c:v>
                </c:pt>
                <c:pt idx="35">
                  <c:v>42.59</c:v>
                </c:pt>
                <c:pt idx="36">
                  <c:v>42.56</c:v>
                </c:pt>
                <c:pt idx="37">
                  <c:v>42.49</c:v>
                </c:pt>
                <c:pt idx="38">
                  <c:v>42.28</c:v>
                </c:pt>
                <c:pt idx="39">
                  <c:v>42.41</c:v>
                </c:pt>
                <c:pt idx="40">
                  <c:v>42.57</c:v>
                </c:pt>
                <c:pt idx="41">
                  <c:v>42.76</c:v>
                </c:pt>
                <c:pt idx="42">
                  <c:v>42.65</c:v>
                </c:pt>
                <c:pt idx="43">
                  <c:v>42.48</c:v>
                </c:pt>
                <c:pt idx="44">
                  <c:v>42.8</c:v>
                </c:pt>
                <c:pt idx="45">
                  <c:v>43.49</c:v>
                </c:pt>
                <c:pt idx="46">
                  <c:v>42.78</c:v>
                </c:pt>
                <c:pt idx="47">
                  <c:v>42.58</c:v>
                </c:pt>
                <c:pt idx="48">
                  <c:v>42.63</c:v>
                </c:pt>
                <c:pt idx="49">
                  <c:v>42.5</c:v>
                </c:pt>
                <c:pt idx="50">
                  <c:v>42.47</c:v>
                </c:pt>
                <c:pt idx="51">
                  <c:v>42.58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JT'!$G$18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JT'!$G$19:$G$72</c:f>
              <c:numCache>
                <c:formatCode>0.00</c:formatCode>
                <c:ptCount val="54"/>
                <c:pt idx="0">
                  <c:v>43.36</c:v>
                </c:pt>
                <c:pt idx="1">
                  <c:v>43.97</c:v>
                </c:pt>
                <c:pt idx="2">
                  <c:v>43.25</c:v>
                </c:pt>
                <c:pt idx="3">
                  <c:v>42.97</c:v>
                </c:pt>
                <c:pt idx="4">
                  <c:v>44.56</c:v>
                </c:pt>
                <c:pt idx="5">
                  <c:v>44.02</c:v>
                </c:pt>
                <c:pt idx="6">
                  <c:v>42.91</c:v>
                </c:pt>
                <c:pt idx="7">
                  <c:v>42.81</c:v>
                </c:pt>
                <c:pt idx="8">
                  <c:v>42.95</c:v>
                </c:pt>
                <c:pt idx="9">
                  <c:v>43.02</c:v>
                </c:pt>
                <c:pt idx="10">
                  <c:v>42.42</c:v>
                </c:pt>
                <c:pt idx="11">
                  <c:v>47.31</c:v>
                </c:pt>
                <c:pt idx="12">
                  <c:v>42.95</c:v>
                </c:pt>
                <c:pt idx="13">
                  <c:v>42.8</c:v>
                </c:pt>
                <c:pt idx="14">
                  <c:v>42.63</c:v>
                </c:pt>
                <c:pt idx="15">
                  <c:v>43</c:v>
                </c:pt>
                <c:pt idx="16">
                  <c:v>42.63</c:v>
                </c:pt>
                <c:pt idx="17">
                  <c:v>42.75</c:v>
                </c:pt>
                <c:pt idx="18">
                  <c:v>43.14</c:v>
                </c:pt>
                <c:pt idx="19">
                  <c:v>42.87</c:v>
                </c:pt>
                <c:pt idx="20">
                  <c:v>43.59</c:v>
                </c:pt>
                <c:pt idx="21">
                  <c:v>42.55</c:v>
                </c:pt>
                <c:pt idx="22">
                  <c:v>43.94</c:v>
                </c:pt>
                <c:pt idx="23">
                  <c:v>42.89</c:v>
                </c:pt>
                <c:pt idx="24">
                  <c:v>42.72</c:v>
                </c:pt>
                <c:pt idx="25">
                  <c:v>42.58</c:v>
                </c:pt>
                <c:pt idx="26">
                  <c:v>42.74</c:v>
                </c:pt>
                <c:pt idx="27">
                  <c:v>42.85</c:v>
                </c:pt>
                <c:pt idx="28">
                  <c:v>42.98</c:v>
                </c:pt>
                <c:pt idx="29">
                  <c:v>43.59</c:v>
                </c:pt>
                <c:pt idx="30">
                  <c:v>43.51</c:v>
                </c:pt>
                <c:pt idx="31">
                  <c:v>43.18</c:v>
                </c:pt>
                <c:pt idx="32">
                  <c:v>43.28</c:v>
                </c:pt>
                <c:pt idx="33">
                  <c:v>43.34</c:v>
                </c:pt>
                <c:pt idx="34">
                  <c:v>43.21</c:v>
                </c:pt>
                <c:pt idx="35">
                  <c:v>43.05</c:v>
                </c:pt>
                <c:pt idx="36">
                  <c:v>42.81</c:v>
                </c:pt>
                <c:pt idx="37">
                  <c:v>42.78</c:v>
                </c:pt>
                <c:pt idx="38">
                  <c:v>42.71</c:v>
                </c:pt>
                <c:pt idx="39">
                  <c:v>42.7</c:v>
                </c:pt>
                <c:pt idx="40">
                  <c:v>42.81</c:v>
                </c:pt>
                <c:pt idx="41">
                  <c:v>43.2</c:v>
                </c:pt>
                <c:pt idx="42">
                  <c:v>51.86</c:v>
                </c:pt>
                <c:pt idx="43">
                  <c:v>42.93</c:v>
                </c:pt>
              </c:numCache>
            </c:numRef>
          </c:val>
        </c:ser>
        <c:ser>
          <c:idx val="5"/>
          <c:order val="5"/>
          <c:tx>
            <c:strRef>
              <c:f>'KartFreedom JT'!$H$18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JT'!$H$19:$H$72</c:f>
              <c:numCache>
                <c:formatCode>0.00</c:formatCode>
                <c:ptCount val="54"/>
                <c:pt idx="0">
                  <c:v>42.62</c:v>
                </c:pt>
                <c:pt idx="1">
                  <c:v>42.89</c:v>
                </c:pt>
                <c:pt idx="2">
                  <c:v>42.9</c:v>
                </c:pt>
                <c:pt idx="3">
                  <c:v>42.71</c:v>
                </c:pt>
                <c:pt idx="4">
                  <c:v>43.04</c:v>
                </c:pt>
                <c:pt idx="5">
                  <c:v>42.65</c:v>
                </c:pt>
                <c:pt idx="6">
                  <c:v>42.88</c:v>
                </c:pt>
                <c:pt idx="7">
                  <c:v>42.59</c:v>
                </c:pt>
                <c:pt idx="8">
                  <c:v>42.96</c:v>
                </c:pt>
                <c:pt idx="9">
                  <c:v>43.14</c:v>
                </c:pt>
                <c:pt idx="10">
                  <c:v>42.89</c:v>
                </c:pt>
                <c:pt idx="11">
                  <c:v>43.32</c:v>
                </c:pt>
                <c:pt idx="12">
                  <c:v>42.85</c:v>
                </c:pt>
                <c:pt idx="13">
                  <c:v>42.91</c:v>
                </c:pt>
                <c:pt idx="14">
                  <c:v>43.2</c:v>
                </c:pt>
                <c:pt idx="15">
                  <c:v>43.01</c:v>
                </c:pt>
                <c:pt idx="16">
                  <c:v>42.94</c:v>
                </c:pt>
                <c:pt idx="17">
                  <c:v>42.72</c:v>
                </c:pt>
                <c:pt idx="18">
                  <c:v>42.8</c:v>
                </c:pt>
                <c:pt idx="19">
                  <c:v>42.63</c:v>
                </c:pt>
                <c:pt idx="20">
                  <c:v>43.5</c:v>
                </c:pt>
                <c:pt idx="21">
                  <c:v>43.16</c:v>
                </c:pt>
                <c:pt idx="22">
                  <c:v>43.42</c:v>
                </c:pt>
                <c:pt idx="23">
                  <c:v>43.55</c:v>
                </c:pt>
                <c:pt idx="24">
                  <c:v>42.72</c:v>
                </c:pt>
                <c:pt idx="25">
                  <c:v>42.71</c:v>
                </c:pt>
                <c:pt idx="26">
                  <c:v>42.8</c:v>
                </c:pt>
                <c:pt idx="27">
                  <c:v>43.19</c:v>
                </c:pt>
                <c:pt idx="28">
                  <c:v>43.03</c:v>
                </c:pt>
                <c:pt idx="29">
                  <c:v>43.13</c:v>
                </c:pt>
                <c:pt idx="30">
                  <c:v>43.13</c:v>
                </c:pt>
                <c:pt idx="31">
                  <c:v>42.87</c:v>
                </c:pt>
                <c:pt idx="32">
                  <c:v>42.72</c:v>
                </c:pt>
                <c:pt idx="33">
                  <c:v>42.73</c:v>
                </c:pt>
                <c:pt idx="34">
                  <c:v>43.47</c:v>
                </c:pt>
                <c:pt idx="35">
                  <c:v>43.03</c:v>
                </c:pt>
                <c:pt idx="36">
                  <c:v>42.67</c:v>
                </c:pt>
                <c:pt idx="37">
                  <c:v>44.85</c:v>
                </c:pt>
                <c:pt idx="38">
                  <c:v>42.62</c:v>
                </c:pt>
                <c:pt idx="39">
                  <c:v>42.3</c:v>
                </c:pt>
                <c:pt idx="40">
                  <c:v>42.38</c:v>
                </c:pt>
                <c:pt idx="41">
                  <c:v>42.64</c:v>
                </c:pt>
                <c:pt idx="42">
                  <c:v>42.9</c:v>
                </c:pt>
                <c:pt idx="43">
                  <c:v>43.68</c:v>
                </c:pt>
                <c:pt idx="44">
                  <c:v>43.05</c:v>
                </c:pt>
                <c:pt idx="45">
                  <c:v>42.99</c:v>
                </c:pt>
                <c:pt idx="46">
                  <c:v>42.99</c:v>
                </c:pt>
                <c:pt idx="47">
                  <c:v>42.96</c:v>
                </c:pt>
                <c:pt idx="48">
                  <c:v>43.01</c:v>
                </c:pt>
                <c:pt idx="49">
                  <c:v>44.2</c:v>
                </c:pt>
                <c:pt idx="50">
                  <c:v>44.23</c:v>
                </c:pt>
                <c:pt idx="51">
                  <c:v>42.78</c:v>
                </c:pt>
                <c:pt idx="52">
                  <c:v>43.54</c:v>
                </c:pt>
                <c:pt idx="53">
                  <c:v>43.28</c:v>
                </c:pt>
              </c:numCache>
            </c:numRef>
          </c:val>
        </c:ser>
        <c:marker val="1"/>
        <c:axId val="143669120"/>
        <c:axId val="143670656"/>
      </c:lineChart>
      <c:catAx>
        <c:axId val="143669120"/>
        <c:scaling>
          <c:orientation val="minMax"/>
        </c:scaling>
        <c:axPos val="b"/>
        <c:numFmt formatCode="General" sourceLinked="1"/>
        <c:majorTickMark val="none"/>
        <c:tickLblPos val="nextTo"/>
        <c:crossAx val="143670656"/>
        <c:crosses val="autoZero"/>
        <c:auto val="1"/>
        <c:lblAlgn val="ctr"/>
        <c:lblOffset val="100"/>
      </c:catAx>
      <c:valAx>
        <c:axId val="143670656"/>
        <c:scaling>
          <c:orientation val="minMax"/>
          <c:max val="46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6691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20"/>
  <sheetViews>
    <sheetView topLeftCell="A5" workbookViewId="0">
      <selection activeCell="B9" sqref="B9"/>
    </sheetView>
  </sheetViews>
  <sheetFormatPr defaultColWidth="8.85546875" defaultRowHeight="15"/>
  <cols>
    <col min="1" max="1" width="8.85546875" style="2"/>
    <col min="2" max="2" width="17.4257812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76" t="s">
        <v>90</v>
      </c>
      <c r="B1" s="276"/>
      <c r="C1" s="276"/>
      <c r="D1" s="276"/>
      <c r="E1" s="276"/>
      <c r="F1" s="276"/>
      <c r="G1" s="276"/>
      <c r="H1" s="276"/>
      <c r="I1" s="276"/>
      <c r="J1" s="276"/>
    </row>
    <row r="2" spans="1:12" ht="17.25">
      <c r="A2" s="277" t="s">
        <v>155</v>
      </c>
      <c r="B2" s="277"/>
      <c r="C2" s="277"/>
      <c r="D2" s="277"/>
      <c r="E2" s="277"/>
      <c r="F2" s="277"/>
      <c r="G2" s="277"/>
      <c r="H2" s="277"/>
      <c r="I2" s="277"/>
      <c r="J2" s="277"/>
    </row>
    <row r="3" spans="1:12" ht="6" customHeight="1" thickBot="1"/>
    <row r="4" spans="1:12" s="3" customFormat="1" ht="15" customHeight="1">
      <c r="A4" s="278" t="s">
        <v>0</v>
      </c>
      <c r="B4" s="280" t="s">
        <v>1</v>
      </c>
      <c r="C4" s="282" t="s">
        <v>2</v>
      </c>
      <c r="D4" s="284" t="s">
        <v>3</v>
      </c>
      <c r="E4" s="285"/>
      <c r="F4" s="286" t="s">
        <v>4</v>
      </c>
      <c r="G4" s="287"/>
      <c r="H4" s="280"/>
      <c r="I4" s="288" t="s">
        <v>5</v>
      </c>
      <c r="J4" s="289"/>
    </row>
    <row r="5" spans="1:12" s="8" customFormat="1" ht="15.75" thickBot="1">
      <c r="A5" s="279"/>
      <c r="B5" s="281"/>
      <c r="C5" s="283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234">
        <v>1</v>
      </c>
      <c r="B6" s="114" t="s">
        <v>156</v>
      </c>
      <c r="C6" s="244">
        <v>13</v>
      </c>
      <c r="D6" s="133">
        <v>41.97</v>
      </c>
      <c r="E6" s="9">
        <v>2</v>
      </c>
      <c r="F6" s="246">
        <v>245</v>
      </c>
      <c r="G6" s="135" t="s">
        <v>161</v>
      </c>
      <c r="H6" s="242" t="s">
        <v>139</v>
      </c>
      <c r="I6" s="116">
        <v>41.7</v>
      </c>
      <c r="J6" s="9">
        <v>214</v>
      </c>
    </row>
    <row r="7" spans="1:12" s="3" customFormat="1" ht="24.95" customHeight="1">
      <c r="A7" s="10">
        <v>2</v>
      </c>
      <c r="B7" s="115" t="s">
        <v>102</v>
      </c>
      <c r="C7" s="245">
        <v>9</v>
      </c>
      <c r="D7" s="134">
        <v>42.025000000000006</v>
      </c>
      <c r="E7" s="11">
        <v>3</v>
      </c>
      <c r="F7" s="247">
        <v>245</v>
      </c>
      <c r="G7" s="205">
        <f>5-4.42</f>
        <v>0.58000000000000007</v>
      </c>
      <c r="H7" s="243">
        <f>G7</f>
        <v>0.58000000000000007</v>
      </c>
      <c r="I7" s="81">
        <v>41.5</v>
      </c>
      <c r="J7" s="11">
        <v>130</v>
      </c>
    </row>
    <row r="8" spans="1:12" s="3" customFormat="1" ht="24.95" customHeight="1">
      <c r="A8" s="10">
        <v>3</v>
      </c>
      <c r="B8" s="115" t="s">
        <v>107</v>
      </c>
      <c r="C8" s="245">
        <v>14</v>
      </c>
      <c r="D8" s="134">
        <v>41.760000000000005</v>
      </c>
      <c r="E8" s="11">
        <v>1</v>
      </c>
      <c r="F8" s="241">
        <v>245</v>
      </c>
      <c r="G8" s="205">
        <f>10.06-5</f>
        <v>5.0600000000000005</v>
      </c>
      <c r="H8" s="243">
        <f>G8-G7</f>
        <v>4.4800000000000004</v>
      </c>
      <c r="I8" s="117">
        <v>41.72</v>
      </c>
      <c r="J8" s="11">
        <v>113</v>
      </c>
    </row>
    <row r="9" spans="1:12" s="3" customFormat="1" ht="24.95" customHeight="1">
      <c r="A9" s="10">
        <v>4</v>
      </c>
      <c r="B9" s="115" t="s">
        <v>100</v>
      </c>
      <c r="C9" s="245">
        <v>7</v>
      </c>
      <c r="D9" s="134">
        <v>42.14</v>
      </c>
      <c r="E9" s="11">
        <v>7</v>
      </c>
      <c r="F9" s="241">
        <v>245</v>
      </c>
      <c r="G9" s="205">
        <f>33.48-5</f>
        <v>28.479999999999997</v>
      </c>
      <c r="H9" s="243">
        <f>G9-G8</f>
        <v>23.419999999999995</v>
      </c>
      <c r="I9" s="118">
        <v>41.84</v>
      </c>
      <c r="J9" s="11">
        <v>198</v>
      </c>
      <c r="L9" s="12"/>
    </row>
    <row r="10" spans="1:12" s="3" customFormat="1" ht="24.95" customHeight="1">
      <c r="A10" s="10">
        <v>5</v>
      </c>
      <c r="B10" s="115" t="s">
        <v>104</v>
      </c>
      <c r="C10" s="245">
        <v>11</v>
      </c>
      <c r="D10" s="134">
        <v>42.194999999999993</v>
      </c>
      <c r="E10" s="11">
        <v>8</v>
      </c>
      <c r="F10" s="241">
        <v>244</v>
      </c>
      <c r="G10" s="205" t="s">
        <v>157</v>
      </c>
      <c r="H10" s="243">
        <v>19</v>
      </c>
      <c r="I10" s="117">
        <v>41.87</v>
      </c>
      <c r="J10" s="11">
        <v>214</v>
      </c>
      <c r="L10" s="12"/>
    </row>
    <row r="11" spans="1:12" s="3" customFormat="1" ht="24.95" customHeight="1">
      <c r="A11" s="10">
        <v>6</v>
      </c>
      <c r="B11" s="115" t="s">
        <v>97</v>
      </c>
      <c r="C11" s="245">
        <v>4</v>
      </c>
      <c r="D11" s="134">
        <v>42.14</v>
      </c>
      <c r="E11" s="11">
        <v>6</v>
      </c>
      <c r="F11" s="241">
        <v>244</v>
      </c>
      <c r="G11" s="205" t="s">
        <v>157</v>
      </c>
      <c r="H11" s="243">
        <v>10</v>
      </c>
      <c r="I11" s="117">
        <v>41.88</v>
      </c>
      <c r="J11" s="11">
        <v>199</v>
      </c>
      <c r="L11" s="12"/>
    </row>
    <row r="12" spans="1:12" s="3" customFormat="1" ht="24.95" customHeight="1">
      <c r="A12" s="10">
        <v>7</v>
      </c>
      <c r="B12" s="115" t="s">
        <v>101</v>
      </c>
      <c r="C12" s="245">
        <v>8</v>
      </c>
      <c r="D12" s="134">
        <v>42.09</v>
      </c>
      <c r="E12" s="11">
        <v>5</v>
      </c>
      <c r="F12" s="241">
        <v>244</v>
      </c>
      <c r="G12" s="205" t="s">
        <v>157</v>
      </c>
      <c r="H12" s="243">
        <f>4+5</f>
        <v>9</v>
      </c>
      <c r="I12" s="117">
        <v>41.76</v>
      </c>
      <c r="J12" s="11">
        <v>10</v>
      </c>
      <c r="L12" s="12"/>
    </row>
    <row r="13" spans="1:12" s="3" customFormat="1" ht="24.95" customHeight="1">
      <c r="A13" s="10">
        <v>8</v>
      </c>
      <c r="B13" s="115" t="s">
        <v>105</v>
      </c>
      <c r="C13" s="245">
        <v>12</v>
      </c>
      <c r="D13" s="134">
        <v>42.045000000000002</v>
      </c>
      <c r="E13" s="11">
        <v>4</v>
      </c>
      <c r="F13" s="241">
        <v>244</v>
      </c>
      <c r="G13" s="136" t="s">
        <v>157</v>
      </c>
      <c r="H13" s="243">
        <f>7-5</f>
        <v>2</v>
      </c>
      <c r="I13" s="117">
        <v>41.88</v>
      </c>
      <c r="J13" s="11">
        <v>55</v>
      </c>
      <c r="L13" s="12"/>
    </row>
    <row r="14" spans="1:12" s="3" customFormat="1" ht="24.95" customHeight="1">
      <c r="A14" s="10">
        <v>9</v>
      </c>
      <c r="B14" s="115" t="s">
        <v>103</v>
      </c>
      <c r="C14" s="245">
        <v>10</v>
      </c>
      <c r="D14" s="134">
        <v>42.34</v>
      </c>
      <c r="E14" s="11">
        <v>9</v>
      </c>
      <c r="F14" s="241">
        <v>244</v>
      </c>
      <c r="G14" s="136" t="s">
        <v>157</v>
      </c>
      <c r="H14" s="243">
        <v>6</v>
      </c>
      <c r="I14" s="117">
        <v>41.91</v>
      </c>
      <c r="J14" s="11">
        <v>55</v>
      </c>
    </row>
    <row r="15" spans="1:12" s="3" customFormat="1" ht="24.95" customHeight="1">
      <c r="A15" s="10">
        <v>10</v>
      </c>
      <c r="B15" s="115" t="s">
        <v>96</v>
      </c>
      <c r="C15" s="245">
        <v>3</v>
      </c>
      <c r="D15" s="134">
        <v>42.39</v>
      </c>
      <c r="E15" s="11">
        <v>11</v>
      </c>
      <c r="F15" s="241">
        <v>243</v>
      </c>
      <c r="G15" s="136" t="s">
        <v>158</v>
      </c>
      <c r="H15" s="243" t="s">
        <v>162</v>
      </c>
      <c r="I15" s="118">
        <v>42.03</v>
      </c>
      <c r="J15" s="11">
        <v>47</v>
      </c>
    </row>
    <row r="16" spans="1:12" s="3" customFormat="1" ht="24.95" customHeight="1">
      <c r="A16" s="10">
        <v>11</v>
      </c>
      <c r="B16" s="115" t="s">
        <v>98</v>
      </c>
      <c r="C16" s="245">
        <v>5</v>
      </c>
      <c r="D16" s="118">
        <v>42.355000000000004</v>
      </c>
      <c r="E16" s="11">
        <v>10</v>
      </c>
      <c r="F16" s="241">
        <v>242</v>
      </c>
      <c r="G16" s="136" t="s">
        <v>159</v>
      </c>
      <c r="H16" s="243">
        <f>4-3</f>
        <v>1</v>
      </c>
      <c r="I16" s="118">
        <v>42.09</v>
      </c>
      <c r="J16" s="11">
        <v>14</v>
      </c>
    </row>
    <row r="17" spans="1:10" s="3" customFormat="1" ht="26.25" customHeight="1">
      <c r="A17" s="10">
        <v>12</v>
      </c>
      <c r="B17" s="115" t="s">
        <v>95</v>
      </c>
      <c r="C17" s="245">
        <v>2</v>
      </c>
      <c r="D17" s="134">
        <v>42.725000000000001</v>
      </c>
      <c r="E17" s="11">
        <v>15</v>
      </c>
      <c r="F17" s="241">
        <v>242</v>
      </c>
      <c r="G17" s="136" t="s">
        <v>159</v>
      </c>
      <c r="H17" s="243">
        <v>3</v>
      </c>
      <c r="I17" s="117">
        <v>41.98</v>
      </c>
      <c r="J17" s="11">
        <v>138</v>
      </c>
    </row>
    <row r="18" spans="1:10" ht="26.25" customHeight="1">
      <c r="A18" s="10">
        <v>13</v>
      </c>
      <c r="B18" s="248" t="s">
        <v>94</v>
      </c>
      <c r="C18" s="250">
        <v>1</v>
      </c>
      <c r="D18" s="239">
        <v>42.505000000000003</v>
      </c>
      <c r="E18" s="252">
        <v>13</v>
      </c>
      <c r="F18" s="254">
        <v>242</v>
      </c>
      <c r="G18" s="238" t="s">
        <v>159</v>
      </c>
      <c r="H18" s="255">
        <f>33+5</f>
        <v>38</v>
      </c>
      <c r="I18" s="239">
        <v>42.11</v>
      </c>
      <c r="J18" s="252">
        <v>9</v>
      </c>
    </row>
    <row r="19" spans="1:10" s="2" customFormat="1" ht="27" customHeight="1">
      <c r="A19" s="10">
        <v>14</v>
      </c>
      <c r="B19" s="248" t="s">
        <v>108</v>
      </c>
      <c r="C19" s="250">
        <v>15</v>
      </c>
      <c r="D19" s="239">
        <v>42.504999999999995</v>
      </c>
      <c r="E19" s="252">
        <v>12</v>
      </c>
      <c r="F19" s="254">
        <v>241</v>
      </c>
      <c r="G19" s="238" t="s">
        <v>160</v>
      </c>
      <c r="H19" s="255">
        <f>29-5+5</f>
        <v>29</v>
      </c>
      <c r="I19" s="239">
        <v>42.01</v>
      </c>
      <c r="J19" s="252">
        <v>95</v>
      </c>
    </row>
    <row r="20" spans="1:10" ht="27" customHeight="1" thickBot="1">
      <c r="A20" s="240">
        <v>15</v>
      </c>
      <c r="B20" s="249" t="s">
        <v>99</v>
      </c>
      <c r="C20" s="251">
        <v>6</v>
      </c>
      <c r="D20" s="209">
        <v>42.715000000000003</v>
      </c>
      <c r="E20" s="253">
        <v>14</v>
      </c>
      <c r="F20" s="256">
        <v>241</v>
      </c>
      <c r="G20" s="257" t="s">
        <v>160</v>
      </c>
      <c r="H20" s="258">
        <f>12-5</f>
        <v>7</v>
      </c>
      <c r="I20" s="209">
        <v>42.09</v>
      </c>
      <c r="J20" s="253">
        <v>26</v>
      </c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 enableFormatConditionsCalculation="0">
    <tabColor rgb="FF00B050"/>
    <pageSetUpPr fitToPage="1"/>
  </sheetPr>
  <dimension ref="A1:X52"/>
  <sheetViews>
    <sheetView zoomScale="60" zoomScaleNormal="60" zoomScalePageLayoutView="75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K22" sqref="K22:L24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9.7109375" style="1" customWidth="1"/>
    <col min="15" max="15" width="8.85546875" style="1"/>
    <col min="16" max="16" width="11.140625" style="1" customWidth="1"/>
    <col min="17" max="16384" width="8.85546875" style="1"/>
  </cols>
  <sheetData>
    <row r="1" spans="1:24" ht="48" customHeight="1">
      <c r="A1" s="319" t="s">
        <v>90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</row>
    <row r="2" spans="1:24" ht="5.25" customHeight="1"/>
    <row r="3" spans="1:24" ht="19.5" customHeight="1">
      <c r="A3" s="320" t="s">
        <v>12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</row>
    <row r="4" spans="1:24" ht="15.75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24" s="2" customFormat="1" ht="30" customHeight="1">
      <c r="A5" s="321" t="s">
        <v>2</v>
      </c>
      <c r="B5" s="323" t="s">
        <v>1</v>
      </c>
      <c r="C5" s="325" t="s">
        <v>13</v>
      </c>
      <c r="D5" s="327" t="s">
        <v>14</v>
      </c>
      <c r="E5" s="329" t="s">
        <v>15</v>
      </c>
      <c r="F5" s="329" t="s">
        <v>16</v>
      </c>
      <c r="G5" s="331" t="s">
        <v>17</v>
      </c>
      <c r="H5" s="327"/>
      <c r="I5" s="327"/>
      <c r="J5" s="332"/>
      <c r="K5" s="332"/>
      <c r="L5" s="333"/>
    </row>
    <row r="6" spans="1:24" s="2" customFormat="1" ht="30" customHeight="1" thickBot="1">
      <c r="A6" s="322"/>
      <c r="B6" s="324"/>
      <c r="C6" s="326"/>
      <c r="D6" s="328"/>
      <c r="E6" s="330"/>
      <c r="F6" s="330"/>
      <c r="G6" s="95" t="s">
        <v>18</v>
      </c>
      <c r="H6" s="96" t="s">
        <v>6</v>
      </c>
      <c r="I6" s="96" t="s">
        <v>19</v>
      </c>
      <c r="J6" s="94" t="s">
        <v>20</v>
      </c>
      <c r="K6" s="97" t="s">
        <v>21</v>
      </c>
      <c r="L6" s="204" t="s">
        <v>7</v>
      </c>
      <c r="M6" s="226"/>
      <c r="N6" s="297" t="s">
        <v>71</v>
      </c>
      <c r="O6" s="298"/>
      <c r="P6" s="298"/>
      <c r="Q6" s="298"/>
      <c r="R6" s="298"/>
      <c r="S6" s="298"/>
      <c r="T6" s="298"/>
      <c r="U6" s="298"/>
    </row>
    <row r="7" spans="1:24" s="3" customFormat="1" ht="30" customHeight="1" thickBot="1">
      <c r="A7" s="306">
        <v>1</v>
      </c>
      <c r="B7" s="334" t="s">
        <v>94</v>
      </c>
      <c r="C7" s="85" t="s">
        <v>109</v>
      </c>
      <c r="D7" s="15" t="s">
        <v>53</v>
      </c>
      <c r="E7" s="70">
        <v>63.7</v>
      </c>
      <c r="F7" s="16"/>
      <c r="G7" s="17">
        <v>16</v>
      </c>
      <c r="H7" s="18">
        <v>42.56</v>
      </c>
      <c r="I7" s="17"/>
      <c r="J7" s="139">
        <f>H7-I7</f>
        <v>42.56</v>
      </c>
      <c r="K7" s="308">
        <f>AVERAGE(J7:J8)</f>
        <v>42.505000000000003</v>
      </c>
      <c r="L7" s="337">
        <f>RANK(K7,K7:K51,1)</f>
        <v>13</v>
      </c>
      <c r="M7" s="228" t="s">
        <v>38</v>
      </c>
      <c r="N7" s="220">
        <v>0.05</v>
      </c>
      <c r="O7" s="210">
        <v>0.1</v>
      </c>
      <c r="P7" s="210">
        <v>0.15</v>
      </c>
      <c r="Q7" s="210">
        <v>0.2</v>
      </c>
      <c r="R7" s="210">
        <v>0.25</v>
      </c>
      <c r="S7" s="210">
        <v>0.3</v>
      </c>
      <c r="T7" s="210">
        <v>0.35</v>
      </c>
      <c r="U7" s="210">
        <f>N7*8</f>
        <v>0.4</v>
      </c>
    </row>
    <row r="8" spans="1:24" s="3" customFormat="1" ht="30" customHeight="1">
      <c r="A8" s="314"/>
      <c r="B8" s="335"/>
      <c r="C8" s="91" t="s">
        <v>110</v>
      </c>
      <c r="D8" s="24" t="s">
        <v>54</v>
      </c>
      <c r="E8" s="82">
        <v>79.8</v>
      </c>
      <c r="F8" s="92"/>
      <c r="G8" s="43">
        <v>21</v>
      </c>
      <c r="H8" s="93">
        <v>42.45</v>
      </c>
      <c r="I8" s="43"/>
      <c r="J8" s="20">
        <f t="shared" ref="J8:J51" si="0">H8-I8</f>
        <v>42.45</v>
      </c>
      <c r="K8" s="309"/>
      <c r="L8" s="338"/>
      <c r="M8" s="299" t="s">
        <v>68</v>
      </c>
      <c r="N8" s="221">
        <f>1.5*3</f>
        <v>4.5</v>
      </c>
      <c r="O8" s="214">
        <f>1.5*3*2</f>
        <v>9</v>
      </c>
      <c r="P8" s="214">
        <f>1.5*3*3</f>
        <v>13.5</v>
      </c>
      <c r="Q8" s="214">
        <f>1.5*3*4</f>
        <v>18</v>
      </c>
      <c r="R8" s="214">
        <f>1.5*3*5</f>
        <v>22.5</v>
      </c>
      <c r="S8" s="214">
        <f>1.5*3*6</f>
        <v>27</v>
      </c>
      <c r="T8" s="214">
        <f>1.5*3*7</f>
        <v>31.5</v>
      </c>
      <c r="U8" s="214">
        <f>1.5*3*8</f>
        <v>36</v>
      </c>
      <c r="V8" s="215" t="s">
        <v>72</v>
      </c>
    </row>
    <row r="9" spans="1:24" s="3" customFormat="1" ht="30" customHeight="1" thickBot="1">
      <c r="A9" s="315"/>
      <c r="B9" s="336"/>
      <c r="C9" s="99"/>
      <c r="D9" s="39" t="s">
        <v>77</v>
      </c>
      <c r="E9" s="137"/>
      <c r="F9" s="100"/>
      <c r="G9" s="73"/>
      <c r="H9" s="101"/>
      <c r="I9" s="73"/>
      <c r="J9" s="102">
        <f t="shared" si="0"/>
        <v>0</v>
      </c>
      <c r="K9" s="310"/>
      <c r="L9" s="339"/>
      <c r="M9" s="300"/>
      <c r="N9" s="222">
        <f>3*3</f>
        <v>9</v>
      </c>
      <c r="O9" s="216">
        <f>3*3*2</f>
        <v>18</v>
      </c>
      <c r="P9" s="216">
        <f>3*3*3</f>
        <v>27</v>
      </c>
      <c r="Q9" s="216">
        <f>3*3*4</f>
        <v>36</v>
      </c>
      <c r="R9" s="216">
        <f>3*3*5</f>
        <v>45</v>
      </c>
      <c r="S9" s="216">
        <f>3*3*6</f>
        <v>54</v>
      </c>
      <c r="T9" s="216">
        <f>3*3*7</f>
        <v>63</v>
      </c>
      <c r="U9" s="216">
        <f>3*3*8</f>
        <v>72</v>
      </c>
      <c r="V9" s="217" t="s">
        <v>73</v>
      </c>
    </row>
    <row r="10" spans="1:24" s="3" customFormat="1" ht="30" customHeight="1" thickBot="1">
      <c r="A10" s="340">
        <v>2</v>
      </c>
      <c r="B10" s="306" t="s">
        <v>95</v>
      </c>
      <c r="C10" s="105" t="s">
        <v>111</v>
      </c>
      <c r="D10" s="15" t="s">
        <v>50</v>
      </c>
      <c r="E10" s="98">
        <v>79.2</v>
      </c>
      <c r="F10" s="16"/>
      <c r="G10" s="17">
        <v>69</v>
      </c>
      <c r="H10" s="18">
        <v>42.39</v>
      </c>
      <c r="I10" s="17"/>
      <c r="J10" s="98">
        <f t="shared" si="0"/>
        <v>42.39</v>
      </c>
      <c r="K10" s="308">
        <f t="shared" ref="K10" si="1">AVERAGE(J10:J11)</f>
        <v>42.725000000000001</v>
      </c>
      <c r="L10" s="343">
        <f>RANK(K10,K7:K51,1)</f>
        <v>15</v>
      </c>
      <c r="M10" s="227" t="s">
        <v>70</v>
      </c>
      <c r="N10" s="223">
        <v>82.5</v>
      </c>
      <c r="O10" s="211">
        <v>85</v>
      </c>
      <c r="P10" s="211">
        <v>87.5</v>
      </c>
      <c r="Q10" s="211">
        <v>90</v>
      </c>
      <c r="R10" s="211">
        <v>92.5</v>
      </c>
      <c r="S10" s="211">
        <v>95</v>
      </c>
      <c r="T10" s="211">
        <v>97.5</v>
      </c>
      <c r="U10" s="211">
        <v>100</v>
      </c>
    </row>
    <row r="11" spans="1:24" s="3" customFormat="1" ht="30" customHeight="1">
      <c r="A11" s="341"/>
      <c r="B11" s="314"/>
      <c r="C11" s="87" t="s">
        <v>112</v>
      </c>
      <c r="D11" s="24" t="s">
        <v>49</v>
      </c>
      <c r="E11" s="25">
        <v>77.7</v>
      </c>
      <c r="F11" s="21"/>
      <c r="G11" s="22">
        <v>44</v>
      </c>
      <c r="H11" s="23">
        <v>43.06</v>
      </c>
      <c r="I11" s="22"/>
      <c r="J11" s="20">
        <f t="shared" si="0"/>
        <v>43.06</v>
      </c>
      <c r="K11" s="309"/>
      <c r="L11" s="344"/>
      <c r="M11" s="294" t="s">
        <v>69</v>
      </c>
      <c r="N11" s="224">
        <f>1.5*4</f>
        <v>6</v>
      </c>
      <c r="O11" s="212">
        <f>1.5*4*2</f>
        <v>12</v>
      </c>
      <c r="P11" s="212">
        <f>1.5*4*3</f>
        <v>18</v>
      </c>
      <c r="Q11" s="212">
        <f>1.5*4*4</f>
        <v>24</v>
      </c>
      <c r="R11" s="212">
        <f>1.5*4*5</f>
        <v>30</v>
      </c>
      <c r="S11" s="212">
        <f>1.5*4*6</f>
        <v>36</v>
      </c>
      <c r="T11" s="212">
        <f>1.5*4*7</f>
        <v>42</v>
      </c>
      <c r="U11" s="212">
        <f>1.5*4*8</f>
        <v>48</v>
      </c>
      <c r="V11" s="213" t="s">
        <v>72</v>
      </c>
      <c r="W11" s="301" t="s">
        <v>74</v>
      </c>
      <c r="X11" s="302"/>
    </row>
    <row r="12" spans="1:24" s="3" customFormat="1" ht="30" customHeight="1" thickBot="1">
      <c r="A12" s="342"/>
      <c r="B12" s="307"/>
      <c r="C12" s="90"/>
      <c r="D12" s="39" t="s">
        <v>78</v>
      </c>
      <c r="E12" s="107"/>
      <c r="F12" s="100"/>
      <c r="G12" s="73"/>
      <c r="H12" s="101"/>
      <c r="I12" s="73"/>
      <c r="J12" s="102">
        <f t="shared" si="0"/>
        <v>0</v>
      </c>
      <c r="K12" s="310"/>
      <c r="L12" s="345"/>
      <c r="M12" s="295"/>
      <c r="N12" s="225">
        <f>3*4</f>
        <v>12</v>
      </c>
      <c r="O12" s="218">
        <f>3*4*2</f>
        <v>24</v>
      </c>
      <c r="P12" s="218">
        <f>3*4*3</f>
        <v>36</v>
      </c>
      <c r="Q12" s="218">
        <f>3*4*4</f>
        <v>48</v>
      </c>
      <c r="R12" s="218">
        <f>3*4*5</f>
        <v>60</v>
      </c>
      <c r="S12" s="218">
        <f>3*4*6</f>
        <v>72</v>
      </c>
      <c r="T12" s="218">
        <f>3*4*7</f>
        <v>84</v>
      </c>
      <c r="U12" s="218">
        <f>3*4*8</f>
        <v>96</v>
      </c>
      <c r="V12" s="219" t="s">
        <v>73</v>
      </c>
      <c r="W12" s="303"/>
      <c r="X12" s="304"/>
    </row>
    <row r="13" spans="1:24" s="3" customFormat="1" ht="30" customHeight="1">
      <c r="A13" s="340">
        <v>3</v>
      </c>
      <c r="B13" s="306" t="s">
        <v>96</v>
      </c>
      <c r="C13" s="105" t="s">
        <v>113</v>
      </c>
      <c r="D13" s="15" t="s">
        <v>42</v>
      </c>
      <c r="E13" s="106">
        <v>95</v>
      </c>
      <c r="F13" s="16">
        <v>27</v>
      </c>
      <c r="G13" s="17">
        <v>2</v>
      </c>
      <c r="H13" s="18">
        <v>42.59</v>
      </c>
      <c r="I13" s="17">
        <v>0.3</v>
      </c>
      <c r="J13" s="98">
        <f t="shared" si="0"/>
        <v>42.290000000000006</v>
      </c>
      <c r="K13" s="308">
        <f t="shared" ref="K13" si="2">AVERAGE(J13:J14)</f>
        <v>42.39</v>
      </c>
      <c r="L13" s="337">
        <f>RANK(K13,K7:K51,1)</f>
        <v>11</v>
      </c>
      <c r="M13" s="295"/>
      <c r="N13" s="229">
        <f>1*4</f>
        <v>4</v>
      </c>
      <c r="O13" s="69">
        <f>1*4*2</f>
        <v>8</v>
      </c>
      <c r="P13" s="69">
        <f>1*4*3</f>
        <v>12</v>
      </c>
      <c r="Q13" s="69">
        <f>1*4*4</f>
        <v>16</v>
      </c>
      <c r="R13" s="69">
        <f>1*4*5</f>
        <v>20</v>
      </c>
      <c r="S13" s="69">
        <f>1*4*6</f>
        <v>24</v>
      </c>
      <c r="T13" s="69">
        <f>1*4*7</f>
        <v>28</v>
      </c>
      <c r="U13" s="69">
        <f>1*4*8</f>
        <v>32</v>
      </c>
      <c r="V13" s="232" t="s">
        <v>72</v>
      </c>
      <c r="W13" s="290" t="s">
        <v>75</v>
      </c>
      <c r="X13" s="291"/>
    </row>
    <row r="14" spans="1:24" s="3" customFormat="1" ht="30" customHeight="1">
      <c r="A14" s="346"/>
      <c r="B14" s="305"/>
      <c r="C14" s="88" t="s">
        <v>114</v>
      </c>
      <c r="D14" s="19" t="s">
        <v>43</v>
      </c>
      <c r="E14" s="26">
        <v>73.099999999999994</v>
      </c>
      <c r="F14" s="21"/>
      <c r="G14" s="22">
        <v>1</v>
      </c>
      <c r="H14" s="23">
        <v>42.49</v>
      </c>
      <c r="I14" s="22"/>
      <c r="J14" s="20">
        <f t="shared" si="0"/>
        <v>42.49</v>
      </c>
      <c r="K14" s="309"/>
      <c r="L14" s="338"/>
      <c r="M14" s="295"/>
      <c r="N14" s="229">
        <f>2*4</f>
        <v>8</v>
      </c>
      <c r="O14" s="69">
        <f>2*4*2</f>
        <v>16</v>
      </c>
      <c r="P14" s="69">
        <f>2*4*3</f>
        <v>24</v>
      </c>
      <c r="Q14" s="69">
        <f>2*4*4</f>
        <v>32</v>
      </c>
      <c r="R14" s="69">
        <f>2*4*5</f>
        <v>40</v>
      </c>
      <c r="S14" s="69">
        <f>2*4*6</f>
        <v>48</v>
      </c>
      <c r="T14" s="69">
        <f>2*4*7</f>
        <v>56</v>
      </c>
      <c r="U14" s="69">
        <f>2*4*8</f>
        <v>64</v>
      </c>
      <c r="V14" s="232" t="s">
        <v>73</v>
      </c>
      <c r="W14" s="290"/>
      <c r="X14" s="291"/>
    </row>
    <row r="15" spans="1:24" s="3" customFormat="1" ht="30" customHeight="1" thickBot="1">
      <c r="A15" s="342"/>
      <c r="B15" s="307"/>
      <c r="C15" s="90"/>
      <c r="D15" s="39" t="s">
        <v>79</v>
      </c>
      <c r="E15" s="107"/>
      <c r="F15" s="100"/>
      <c r="G15" s="73"/>
      <c r="H15" s="101"/>
      <c r="I15" s="73"/>
      <c r="J15" s="102">
        <f t="shared" si="0"/>
        <v>0</v>
      </c>
      <c r="K15" s="310"/>
      <c r="L15" s="339"/>
      <c r="M15" s="296"/>
      <c r="N15" s="230">
        <f>3*4</f>
        <v>12</v>
      </c>
      <c r="O15" s="231">
        <f>3*4*2</f>
        <v>24</v>
      </c>
      <c r="P15" s="231">
        <f>3*4*3</f>
        <v>36</v>
      </c>
      <c r="Q15" s="231">
        <f>3*4*4</f>
        <v>48</v>
      </c>
      <c r="R15" s="231">
        <f>3*4*5</f>
        <v>60</v>
      </c>
      <c r="S15" s="231">
        <f>3*4*6</f>
        <v>72</v>
      </c>
      <c r="T15" s="231">
        <f>3*4*7</f>
        <v>84</v>
      </c>
      <c r="U15" s="231">
        <f>3*4*8</f>
        <v>96</v>
      </c>
      <c r="V15" s="233" t="s">
        <v>76</v>
      </c>
      <c r="W15" s="292"/>
      <c r="X15" s="293"/>
    </row>
    <row r="16" spans="1:24" s="3" customFormat="1" ht="30" customHeight="1">
      <c r="A16" s="306">
        <v>4</v>
      </c>
      <c r="B16" s="306" t="s">
        <v>97</v>
      </c>
      <c r="C16" s="105" t="s">
        <v>115</v>
      </c>
      <c r="D16" s="15" t="s">
        <v>57</v>
      </c>
      <c r="E16" s="106">
        <v>75.400000000000006</v>
      </c>
      <c r="F16" s="140"/>
      <c r="G16" s="17">
        <v>2</v>
      </c>
      <c r="H16" s="18">
        <v>42.36</v>
      </c>
      <c r="I16" s="17"/>
      <c r="J16" s="98">
        <f t="shared" si="0"/>
        <v>42.36</v>
      </c>
      <c r="K16" s="308">
        <f t="shared" ref="K16" si="3">AVERAGE(J16:J17)</f>
        <v>42.14</v>
      </c>
      <c r="L16" s="311">
        <f>RANK(K16,K7:K51,1)</f>
        <v>6</v>
      </c>
      <c r="N16" s="67"/>
      <c r="O16" s="67"/>
      <c r="P16" s="67"/>
      <c r="Q16" s="67"/>
    </row>
    <row r="17" spans="1:17" s="3" customFormat="1" ht="30" customHeight="1">
      <c r="A17" s="314"/>
      <c r="B17" s="314"/>
      <c r="C17" s="87" t="s">
        <v>116</v>
      </c>
      <c r="D17" s="24" t="s">
        <v>64</v>
      </c>
      <c r="E17" s="27">
        <v>85.6</v>
      </c>
      <c r="F17" s="92">
        <v>9</v>
      </c>
      <c r="G17" s="22">
        <v>3</v>
      </c>
      <c r="H17" s="23">
        <v>42.02</v>
      </c>
      <c r="I17" s="22">
        <v>0.1</v>
      </c>
      <c r="J17" s="20">
        <f t="shared" si="0"/>
        <v>41.92</v>
      </c>
      <c r="K17" s="309"/>
      <c r="L17" s="312"/>
      <c r="N17" s="67"/>
      <c r="O17" s="67"/>
      <c r="P17" s="67"/>
      <c r="Q17" s="67"/>
    </row>
    <row r="18" spans="1:17" s="3" customFormat="1" ht="30" customHeight="1" thickBot="1">
      <c r="A18" s="307"/>
      <c r="B18" s="307"/>
      <c r="C18" s="90"/>
      <c r="D18" s="39" t="s">
        <v>65</v>
      </c>
      <c r="E18" s="107"/>
      <c r="F18" s="141"/>
      <c r="G18" s="73"/>
      <c r="H18" s="101"/>
      <c r="I18" s="73"/>
      <c r="J18" s="102">
        <f t="shared" si="0"/>
        <v>0</v>
      </c>
      <c r="K18" s="310"/>
      <c r="L18" s="313"/>
      <c r="N18" s="67"/>
      <c r="O18" s="67"/>
      <c r="P18" s="67"/>
      <c r="Q18" s="67"/>
    </row>
    <row r="19" spans="1:17" s="3" customFormat="1" ht="30" customHeight="1">
      <c r="A19" s="306">
        <v>5</v>
      </c>
      <c r="B19" s="306" t="s">
        <v>98</v>
      </c>
      <c r="C19" s="105" t="s">
        <v>117</v>
      </c>
      <c r="D19" s="15" t="s">
        <v>46</v>
      </c>
      <c r="E19" s="98">
        <v>75.8</v>
      </c>
      <c r="F19" s="16"/>
      <c r="G19" s="17">
        <v>3</v>
      </c>
      <c r="H19" s="18">
        <v>42.29</v>
      </c>
      <c r="I19" s="17"/>
      <c r="J19" s="98">
        <f t="shared" si="0"/>
        <v>42.29</v>
      </c>
      <c r="K19" s="308">
        <f t="shared" ref="K19" si="4">AVERAGE(J19:J20)</f>
        <v>42.355000000000004</v>
      </c>
      <c r="L19" s="311">
        <f>RANK(K19,K7:K51,1)</f>
        <v>10</v>
      </c>
      <c r="N19" s="67"/>
      <c r="O19" s="67"/>
      <c r="P19" s="67"/>
      <c r="Q19" s="67"/>
    </row>
    <row r="20" spans="1:17" s="3" customFormat="1" ht="30" customHeight="1">
      <c r="A20" s="314"/>
      <c r="B20" s="305"/>
      <c r="C20" s="88" t="s">
        <v>118</v>
      </c>
      <c r="D20" s="19" t="s">
        <v>56</v>
      </c>
      <c r="E20" s="20">
        <v>66.900000000000006</v>
      </c>
      <c r="F20" s="21"/>
      <c r="G20" s="22">
        <v>4</v>
      </c>
      <c r="H20" s="23">
        <v>42.42</v>
      </c>
      <c r="I20" s="22"/>
      <c r="J20" s="20">
        <f t="shared" si="0"/>
        <v>42.42</v>
      </c>
      <c r="K20" s="309"/>
      <c r="L20" s="312"/>
      <c r="N20" s="67"/>
      <c r="O20" s="67"/>
      <c r="P20" s="67"/>
      <c r="Q20" s="67"/>
    </row>
    <row r="21" spans="1:17" s="3" customFormat="1" ht="30" customHeight="1" thickBot="1">
      <c r="A21" s="307"/>
      <c r="B21" s="307"/>
      <c r="C21" s="90"/>
      <c r="D21" s="39" t="s">
        <v>80</v>
      </c>
      <c r="E21" s="102"/>
      <c r="F21" s="100"/>
      <c r="G21" s="73"/>
      <c r="H21" s="101"/>
      <c r="I21" s="73"/>
      <c r="J21" s="102">
        <f t="shared" si="0"/>
        <v>0</v>
      </c>
      <c r="K21" s="310"/>
      <c r="L21" s="313"/>
      <c r="N21" s="77"/>
      <c r="O21" s="1"/>
      <c r="P21" s="67"/>
      <c r="Q21" s="67"/>
    </row>
    <row r="22" spans="1:17" ht="29.25" customHeight="1">
      <c r="A22" s="306">
        <v>6</v>
      </c>
      <c r="B22" s="340" t="s">
        <v>99</v>
      </c>
      <c r="C22" s="142" t="s">
        <v>119</v>
      </c>
      <c r="D22" s="109" t="s">
        <v>51</v>
      </c>
      <c r="E22" s="109" t="s">
        <v>139</v>
      </c>
      <c r="F22" s="110"/>
      <c r="G22" s="111">
        <v>5</v>
      </c>
      <c r="H22" s="112">
        <v>43.05</v>
      </c>
      <c r="I22" s="17"/>
      <c r="J22" s="98">
        <f t="shared" si="0"/>
        <v>43.05</v>
      </c>
      <c r="K22" s="308">
        <f t="shared" ref="K22" si="5">AVERAGE(J22:J23)</f>
        <v>42.715000000000003</v>
      </c>
      <c r="L22" s="311">
        <f>RANK(K22,K7:K51,1)</f>
        <v>14</v>
      </c>
      <c r="M22" s="3"/>
      <c r="P22" s="33"/>
    </row>
    <row r="23" spans="1:17" ht="29.25" customHeight="1">
      <c r="A23" s="305"/>
      <c r="B23" s="341"/>
      <c r="C23" s="143" t="s">
        <v>120</v>
      </c>
      <c r="D23" s="32" t="s">
        <v>52</v>
      </c>
      <c r="E23" s="32" t="s">
        <v>140</v>
      </c>
      <c r="F23" s="29"/>
      <c r="G23" s="30">
        <v>4</v>
      </c>
      <c r="H23" s="31">
        <v>42.38</v>
      </c>
      <c r="I23" s="22"/>
      <c r="J23" s="20">
        <f t="shared" si="0"/>
        <v>42.38</v>
      </c>
      <c r="K23" s="309"/>
      <c r="L23" s="312"/>
      <c r="M23" s="3"/>
      <c r="P23" s="33"/>
    </row>
    <row r="24" spans="1:17" ht="29.25" customHeight="1" thickBot="1">
      <c r="A24" s="307"/>
      <c r="B24" s="342"/>
      <c r="C24" s="144"/>
      <c r="D24" s="40" t="s">
        <v>81</v>
      </c>
      <c r="E24" s="40"/>
      <c r="F24" s="113"/>
      <c r="G24" s="41"/>
      <c r="H24" s="42"/>
      <c r="I24" s="73"/>
      <c r="J24" s="102">
        <f t="shared" si="0"/>
        <v>0</v>
      </c>
      <c r="K24" s="310"/>
      <c r="L24" s="313"/>
      <c r="M24" s="3"/>
      <c r="P24" s="33"/>
    </row>
    <row r="25" spans="1:17" ht="29.25" customHeight="1">
      <c r="A25" s="306">
        <v>7</v>
      </c>
      <c r="B25" s="306" t="s">
        <v>100</v>
      </c>
      <c r="C25" s="105" t="s">
        <v>121</v>
      </c>
      <c r="D25" s="15" t="s">
        <v>58</v>
      </c>
      <c r="E25" s="109" t="s">
        <v>141</v>
      </c>
      <c r="F25" s="110"/>
      <c r="G25" s="111">
        <v>6</v>
      </c>
      <c r="H25" s="112">
        <v>41.98</v>
      </c>
      <c r="I25" s="17"/>
      <c r="J25" s="98">
        <f t="shared" si="0"/>
        <v>41.98</v>
      </c>
      <c r="K25" s="308">
        <f t="shared" ref="K25" si="6">AVERAGE(J25:J26)</f>
        <v>42.14</v>
      </c>
      <c r="L25" s="311">
        <v>7</v>
      </c>
      <c r="M25" s="3"/>
    </row>
    <row r="26" spans="1:17" ht="29.25" customHeight="1">
      <c r="A26" s="314"/>
      <c r="B26" s="305"/>
      <c r="C26" s="88" t="s">
        <v>122</v>
      </c>
      <c r="D26" s="19" t="s">
        <v>59</v>
      </c>
      <c r="E26" s="28" t="s">
        <v>142</v>
      </c>
      <c r="F26" s="29"/>
      <c r="G26" s="30">
        <v>5</v>
      </c>
      <c r="H26" s="31">
        <v>42.3</v>
      </c>
      <c r="I26" s="22"/>
      <c r="J26" s="20">
        <f t="shared" si="0"/>
        <v>42.3</v>
      </c>
      <c r="K26" s="309"/>
      <c r="L26" s="312"/>
      <c r="M26" s="3"/>
    </row>
    <row r="27" spans="1:17" ht="29.25" customHeight="1" thickBot="1">
      <c r="A27" s="307"/>
      <c r="B27" s="307"/>
      <c r="C27" s="90"/>
      <c r="D27" s="39" t="s">
        <v>82</v>
      </c>
      <c r="E27" s="40"/>
      <c r="F27" s="113"/>
      <c r="G27" s="41"/>
      <c r="H27" s="42"/>
      <c r="I27" s="73"/>
      <c r="J27" s="102">
        <f t="shared" si="0"/>
        <v>0</v>
      </c>
      <c r="K27" s="310"/>
      <c r="L27" s="313"/>
      <c r="M27" s="3"/>
    </row>
    <row r="28" spans="1:17" ht="29.25" customHeight="1">
      <c r="A28" s="306">
        <v>8</v>
      </c>
      <c r="B28" s="340" t="s">
        <v>101</v>
      </c>
      <c r="C28" s="105" t="s">
        <v>123</v>
      </c>
      <c r="D28" s="15" t="s">
        <v>47</v>
      </c>
      <c r="E28" s="109" t="s">
        <v>143</v>
      </c>
      <c r="F28" s="110"/>
      <c r="G28" s="111">
        <v>7</v>
      </c>
      <c r="H28" s="112">
        <v>42.04</v>
      </c>
      <c r="I28" s="17"/>
      <c r="J28" s="98">
        <f t="shared" si="0"/>
        <v>42.04</v>
      </c>
      <c r="K28" s="308">
        <f t="shared" ref="K28" si="7">AVERAGE(J28:J29)</f>
        <v>42.09</v>
      </c>
      <c r="L28" s="311">
        <f>RANK(K28,K7:K51,1)</f>
        <v>5</v>
      </c>
      <c r="M28" s="3"/>
    </row>
    <row r="29" spans="1:17" ht="29.25" customHeight="1">
      <c r="A29" s="314"/>
      <c r="B29" s="346"/>
      <c r="C29" s="88" t="s">
        <v>124</v>
      </c>
      <c r="D29" s="19" t="s">
        <v>48</v>
      </c>
      <c r="E29" s="28" t="s">
        <v>144</v>
      </c>
      <c r="F29" s="64"/>
      <c r="G29" s="30">
        <v>6</v>
      </c>
      <c r="H29" s="31">
        <v>42.14</v>
      </c>
      <c r="I29" s="22"/>
      <c r="J29" s="20">
        <f t="shared" si="0"/>
        <v>42.14</v>
      </c>
      <c r="K29" s="309"/>
      <c r="L29" s="312"/>
      <c r="M29" s="3"/>
    </row>
    <row r="30" spans="1:17" ht="27" customHeight="1" thickBot="1">
      <c r="A30" s="307"/>
      <c r="B30" s="342"/>
      <c r="C30" s="89"/>
      <c r="D30" s="34" t="s">
        <v>83</v>
      </c>
      <c r="E30" s="35"/>
      <c r="F30" s="36"/>
      <c r="G30" s="37"/>
      <c r="H30" s="38"/>
      <c r="I30" s="103"/>
      <c r="J30" s="102">
        <f t="shared" si="0"/>
        <v>0</v>
      </c>
      <c r="K30" s="310"/>
      <c r="L30" s="316"/>
      <c r="M30" s="3"/>
    </row>
    <row r="31" spans="1:17" ht="35.25" customHeight="1">
      <c r="A31" s="306">
        <v>9</v>
      </c>
      <c r="B31" s="347" t="s">
        <v>102</v>
      </c>
      <c r="C31" s="85" t="s">
        <v>125</v>
      </c>
      <c r="D31" s="15" t="s">
        <v>45</v>
      </c>
      <c r="E31" s="70">
        <v>81.599999999999994</v>
      </c>
      <c r="F31" s="78"/>
      <c r="G31" s="71">
        <v>9</v>
      </c>
      <c r="H31" s="72">
        <v>42.21</v>
      </c>
      <c r="I31" s="17"/>
      <c r="J31" s="98">
        <f t="shared" si="0"/>
        <v>42.21</v>
      </c>
      <c r="K31" s="308">
        <f t="shared" ref="K31" si="8">AVERAGE(J31:J32)</f>
        <v>42.025000000000006</v>
      </c>
      <c r="L31" s="311">
        <f>RANK(K31,K7:K51,1)</f>
        <v>3</v>
      </c>
      <c r="M31" s="3"/>
    </row>
    <row r="32" spans="1:17" ht="35.25" customHeight="1">
      <c r="A32" s="305"/>
      <c r="B32" s="348"/>
      <c r="C32" s="86" t="s">
        <v>126</v>
      </c>
      <c r="D32" s="19" t="s">
        <v>44</v>
      </c>
      <c r="E32" s="83">
        <v>75.099999999999994</v>
      </c>
      <c r="F32" s="79"/>
      <c r="G32" s="84">
        <v>7</v>
      </c>
      <c r="H32" s="68">
        <v>41.84</v>
      </c>
      <c r="I32" s="22"/>
      <c r="J32" s="20">
        <f t="shared" si="0"/>
        <v>41.84</v>
      </c>
      <c r="K32" s="309"/>
      <c r="L32" s="312"/>
      <c r="M32" s="3"/>
    </row>
    <row r="33" spans="1:16" ht="33.75" customHeight="1" thickBot="1">
      <c r="A33" s="307"/>
      <c r="B33" s="349"/>
      <c r="C33" s="99"/>
      <c r="D33" s="39" t="s">
        <v>84</v>
      </c>
      <c r="E33" s="123"/>
      <c r="F33" s="124"/>
      <c r="G33" s="125"/>
      <c r="H33" s="123"/>
      <c r="I33" s="73"/>
      <c r="J33" s="102">
        <f t="shared" si="0"/>
        <v>0</v>
      </c>
      <c r="K33" s="310"/>
      <c r="L33" s="313"/>
      <c r="M33" s="3"/>
    </row>
    <row r="34" spans="1:16" ht="29.25" customHeight="1">
      <c r="A34" s="306">
        <v>10</v>
      </c>
      <c r="B34" s="306" t="s">
        <v>103</v>
      </c>
      <c r="C34" s="105" t="s">
        <v>127</v>
      </c>
      <c r="D34" s="15" t="s">
        <v>55</v>
      </c>
      <c r="E34" s="109" t="s">
        <v>145</v>
      </c>
      <c r="F34" s="110"/>
      <c r="G34" s="111">
        <v>10</v>
      </c>
      <c r="H34" s="112">
        <v>42.39</v>
      </c>
      <c r="I34" s="17"/>
      <c r="J34" s="98">
        <f t="shared" si="0"/>
        <v>42.39</v>
      </c>
      <c r="K34" s="308">
        <f t="shared" ref="K34" si="9">AVERAGE(J34:J35)</f>
        <v>42.34</v>
      </c>
      <c r="L34" s="311">
        <f>RANK(K34,K7:K51,1)</f>
        <v>9</v>
      </c>
      <c r="M34" s="3"/>
      <c r="P34" s="33">
        <f>(91+86)/2</f>
        <v>88.5</v>
      </c>
    </row>
    <row r="35" spans="1:16" ht="29.25" customHeight="1">
      <c r="A35" s="314"/>
      <c r="B35" s="314"/>
      <c r="C35" s="87" t="s">
        <v>128</v>
      </c>
      <c r="D35" s="24" t="s">
        <v>85</v>
      </c>
      <c r="E35" s="32" t="s">
        <v>146</v>
      </c>
      <c r="F35" s="29"/>
      <c r="G35" s="30">
        <v>9</v>
      </c>
      <c r="H35" s="31">
        <v>42.29</v>
      </c>
      <c r="I35" s="22"/>
      <c r="J35" s="20">
        <f t="shared" si="0"/>
        <v>42.29</v>
      </c>
      <c r="K35" s="309"/>
      <c r="L35" s="312"/>
      <c r="M35" s="3"/>
      <c r="P35" s="33"/>
    </row>
    <row r="36" spans="1:16" ht="29.25" customHeight="1" thickBot="1">
      <c r="A36" s="307"/>
      <c r="B36" s="307"/>
      <c r="C36" s="90"/>
      <c r="D36" s="39" t="s">
        <v>86</v>
      </c>
      <c r="E36" s="40"/>
      <c r="F36" s="113"/>
      <c r="G36" s="41"/>
      <c r="H36" s="42"/>
      <c r="I36" s="73"/>
      <c r="J36" s="102">
        <f t="shared" si="0"/>
        <v>0</v>
      </c>
      <c r="K36" s="310"/>
      <c r="L36" s="313"/>
      <c r="M36" s="3"/>
      <c r="P36" s="33"/>
    </row>
    <row r="37" spans="1:16" ht="29.25" customHeight="1">
      <c r="A37" s="306">
        <v>11</v>
      </c>
      <c r="B37" s="306" t="s">
        <v>104</v>
      </c>
      <c r="C37" s="105" t="s">
        <v>129</v>
      </c>
      <c r="D37" s="15" t="s">
        <v>61</v>
      </c>
      <c r="E37" s="109" t="s">
        <v>147</v>
      </c>
      <c r="F37" s="317">
        <v>27</v>
      </c>
      <c r="G37" s="111">
        <v>10</v>
      </c>
      <c r="H37" s="112">
        <v>42.26</v>
      </c>
      <c r="I37" s="17">
        <v>0.1</v>
      </c>
      <c r="J37" s="98">
        <f t="shared" si="0"/>
        <v>42.16</v>
      </c>
      <c r="K37" s="308">
        <f t="shared" ref="K37" si="10">AVERAGE(J37:J38)</f>
        <v>42.194999999999993</v>
      </c>
      <c r="L37" s="311">
        <f>RANK(K37,K7:K51,1)</f>
        <v>8</v>
      </c>
      <c r="M37" s="3"/>
    </row>
    <row r="38" spans="1:16" ht="29.25" customHeight="1">
      <c r="A38" s="314"/>
      <c r="B38" s="305"/>
      <c r="C38" s="88" t="s">
        <v>130</v>
      </c>
      <c r="D38" s="19" t="s">
        <v>60</v>
      </c>
      <c r="E38" s="28" t="s">
        <v>148</v>
      </c>
      <c r="F38" s="318"/>
      <c r="G38" s="30">
        <v>11</v>
      </c>
      <c r="H38" s="31">
        <v>42.43</v>
      </c>
      <c r="I38" s="22">
        <v>0.2</v>
      </c>
      <c r="J38" s="20">
        <f t="shared" si="0"/>
        <v>42.23</v>
      </c>
      <c r="K38" s="309"/>
      <c r="L38" s="312"/>
      <c r="M38" s="3"/>
    </row>
    <row r="39" spans="1:16" ht="29.25" customHeight="1" thickBot="1">
      <c r="A39" s="305"/>
      <c r="B39" s="315"/>
      <c r="C39" s="89"/>
      <c r="D39" s="34" t="s">
        <v>87</v>
      </c>
      <c r="E39" s="35"/>
      <c r="F39" s="108"/>
      <c r="G39" s="37"/>
      <c r="H39" s="38"/>
      <c r="I39" s="103"/>
      <c r="J39" s="104">
        <f t="shared" si="0"/>
        <v>0</v>
      </c>
      <c r="K39" s="310"/>
      <c r="L39" s="316"/>
      <c r="M39" s="3"/>
    </row>
    <row r="40" spans="1:16" ht="29.25" customHeight="1">
      <c r="A40" s="305">
        <v>12</v>
      </c>
      <c r="B40" s="306" t="s">
        <v>105</v>
      </c>
      <c r="C40" s="105" t="s">
        <v>131</v>
      </c>
      <c r="D40" s="15" t="s">
        <v>39</v>
      </c>
      <c r="E40" s="109" t="s">
        <v>139</v>
      </c>
      <c r="F40" s="110"/>
      <c r="G40" s="111">
        <v>12</v>
      </c>
      <c r="H40" s="112">
        <v>42.06</v>
      </c>
      <c r="I40" s="17"/>
      <c r="J40" s="98">
        <f t="shared" si="0"/>
        <v>42.06</v>
      </c>
      <c r="K40" s="308">
        <f t="shared" ref="K40" si="11">AVERAGE(J40:J41)</f>
        <v>42.045000000000002</v>
      </c>
      <c r="L40" s="311">
        <f>RANK(K40,K7:K51,1)</f>
        <v>4</v>
      </c>
      <c r="M40" s="3"/>
    </row>
    <row r="41" spans="1:16" ht="29.25" customHeight="1" thickBot="1">
      <c r="A41" s="305"/>
      <c r="B41" s="305"/>
      <c r="C41" s="90" t="s">
        <v>132</v>
      </c>
      <c r="D41" s="39" t="s">
        <v>40</v>
      </c>
      <c r="E41" s="40" t="s">
        <v>149</v>
      </c>
      <c r="F41" s="138"/>
      <c r="G41" s="41">
        <v>11</v>
      </c>
      <c r="H41" s="42">
        <v>42.03</v>
      </c>
      <c r="I41" s="22"/>
      <c r="J41" s="20">
        <f t="shared" si="0"/>
        <v>42.03</v>
      </c>
      <c r="K41" s="309"/>
      <c r="L41" s="312"/>
      <c r="M41" s="3"/>
    </row>
    <row r="42" spans="1:16" ht="27" customHeight="1" thickBot="1">
      <c r="A42" s="305"/>
      <c r="B42" s="307"/>
      <c r="C42" s="88"/>
      <c r="D42" s="19" t="s">
        <v>41</v>
      </c>
      <c r="E42" s="28"/>
      <c r="F42" s="64"/>
      <c r="G42" s="30"/>
      <c r="H42" s="31"/>
      <c r="I42" s="73"/>
      <c r="J42" s="102">
        <f t="shared" si="0"/>
        <v>0</v>
      </c>
      <c r="K42" s="310"/>
      <c r="L42" s="313"/>
      <c r="M42" s="3"/>
    </row>
    <row r="43" spans="1:16" ht="26.25" customHeight="1">
      <c r="A43" s="305">
        <v>13</v>
      </c>
      <c r="B43" s="306" t="s">
        <v>106</v>
      </c>
      <c r="C43" s="105" t="s">
        <v>133</v>
      </c>
      <c r="D43" s="15" t="s">
        <v>62</v>
      </c>
      <c r="E43" s="109" t="s">
        <v>150</v>
      </c>
      <c r="F43" s="110"/>
      <c r="G43" s="111">
        <v>12</v>
      </c>
      <c r="H43" s="112">
        <v>41.81</v>
      </c>
      <c r="I43" s="17"/>
      <c r="J43" s="98">
        <f t="shared" si="0"/>
        <v>41.81</v>
      </c>
      <c r="K43" s="308">
        <f t="shared" ref="K43" si="12">AVERAGE(J43:J44)</f>
        <v>41.97</v>
      </c>
      <c r="L43" s="311">
        <f>RANK(K43,K7:K51,1)</f>
        <v>2</v>
      </c>
    </row>
    <row r="44" spans="1:16" ht="26.25" customHeight="1">
      <c r="A44" s="305"/>
      <c r="B44" s="305"/>
      <c r="C44" s="88" t="s">
        <v>134</v>
      </c>
      <c r="D44" s="19" t="s">
        <v>63</v>
      </c>
      <c r="E44" s="28" t="s">
        <v>151</v>
      </c>
      <c r="F44" s="64"/>
      <c r="G44" s="30">
        <v>13</v>
      </c>
      <c r="H44" s="31">
        <v>42.13</v>
      </c>
      <c r="I44" s="22"/>
      <c r="J44" s="20">
        <f t="shared" si="0"/>
        <v>42.13</v>
      </c>
      <c r="K44" s="309"/>
      <c r="L44" s="312"/>
    </row>
    <row r="45" spans="1:16" ht="26.25" customHeight="1" thickBot="1">
      <c r="A45" s="315"/>
      <c r="B45" s="315"/>
      <c r="C45" s="89"/>
      <c r="D45" s="34" t="s">
        <v>88</v>
      </c>
      <c r="E45" s="35"/>
      <c r="F45" s="36"/>
      <c r="G45" s="37"/>
      <c r="H45" s="38"/>
      <c r="I45" s="103"/>
      <c r="J45" s="104">
        <f t="shared" si="0"/>
        <v>0</v>
      </c>
      <c r="K45" s="350"/>
      <c r="L45" s="316"/>
    </row>
    <row r="46" spans="1:16" ht="26.25" customHeight="1">
      <c r="A46" s="306">
        <v>14</v>
      </c>
      <c r="B46" s="306" t="s">
        <v>107</v>
      </c>
      <c r="C46" s="105" t="s">
        <v>135</v>
      </c>
      <c r="D46" s="15" t="s">
        <v>67</v>
      </c>
      <c r="E46" s="109"/>
      <c r="F46" s="110"/>
      <c r="G46" s="111">
        <v>13</v>
      </c>
      <c r="H46" s="112">
        <v>41.92</v>
      </c>
      <c r="I46" s="17"/>
      <c r="J46" s="98">
        <f t="shared" si="0"/>
        <v>41.92</v>
      </c>
      <c r="K46" s="308">
        <f t="shared" ref="K46" si="13">AVERAGE(J46:J47)</f>
        <v>41.760000000000005</v>
      </c>
      <c r="L46" s="311">
        <f>RANK(K46,K7:K51,1)</f>
        <v>1</v>
      </c>
    </row>
    <row r="47" spans="1:16" ht="26.25" customHeight="1">
      <c r="A47" s="305"/>
      <c r="B47" s="305"/>
      <c r="C47" s="88" t="s">
        <v>136</v>
      </c>
      <c r="D47" s="19" t="s">
        <v>66</v>
      </c>
      <c r="E47" s="28" t="s">
        <v>152</v>
      </c>
      <c r="F47" s="64"/>
      <c r="G47" s="30">
        <v>14</v>
      </c>
      <c r="H47" s="31">
        <v>41.6</v>
      </c>
      <c r="I47" s="22"/>
      <c r="J47" s="20">
        <f t="shared" si="0"/>
        <v>41.6</v>
      </c>
      <c r="K47" s="309"/>
      <c r="L47" s="312"/>
    </row>
    <row r="48" spans="1:16" ht="26.25" customHeight="1" thickBot="1">
      <c r="A48" s="307"/>
      <c r="B48" s="307"/>
      <c r="C48" s="90"/>
      <c r="D48" s="39" t="s">
        <v>89</v>
      </c>
      <c r="E48" s="40"/>
      <c r="F48" s="138"/>
      <c r="G48" s="41"/>
      <c r="H48" s="42"/>
      <c r="I48" s="73"/>
      <c r="J48" s="102">
        <f t="shared" si="0"/>
        <v>0</v>
      </c>
      <c r="K48" s="310"/>
      <c r="L48" s="313"/>
    </row>
    <row r="49" spans="1:12" ht="27" customHeight="1">
      <c r="A49" s="306">
        <v>15</v>
      </c>
      <c r="B49" s="306" t="s">
        <v>108</v>
      </c>
      <c r="C49" s="105" t="s">
        <v>137</v>
      </c>
      <c r="D49" s="15" t="s">
        <v>91</v>
      </c>
      <c r="E49" s="109" t="s">
        <v>153</v>
      </c>
      <c r="F49" s="110">
        <v>31.5</v>
      </c>
      <c r="G49" s="111">
        <v>15</v>
      </c>
      <c r="H49" s="112">
        <v>42.95</v>
      </c>
      <c r="I49" s="17">
        <v>0.35</v>
      </c>
      <c r="J49" s="98">
        <f t="shared" si="0"/>
        <v>42.6</v>
      </c>
      <c r="K49" s="308">
        <f t="shared" ref="K49" si="14">AVERAGE(J49:J50)</f>
        <v>42.504999999999995</v>
      </c>
      <c r="L49" s="311">
        <f>RANK(K49,K7:K51,1)</f>
        <v>12</v>
      </c>
    </row>
    <row r="50" spans="1:12" ht="27" customHeight="1">
      <c r="A50" s="305"/>
      <c r="B50" s="305"/>
      <c r="C50" s="88" t="s">
        <v>138</v>
      </c>
      <c r="D50" s="19" t="s">
        <v>92</v>
      </c>
      <c r="E50" s="28" t="s">
        <v>154</v>
      </c>
      <c r="F50" s="64"/>
      <c r="G50" s="30">
        <v>16</v>
      </c>
      <c r="H50" s="31">
        <v>42.41</v>
      </c>
      <c r="I50" s="22"/>
      <c r="J50" s="20">
        <f t="shared" si="0"/>
        <v>42.41</v>
      </c>
      <c r="K50" s="309"/>
      <c r="L50" s="312"/>
    </row>
    <row r="51" spans="1:12" ht="27" customHeight="1" thickBot="1">
      <c r="A51" s="307"/>
      <c r="B51" s="307"/>
      <c r="C51" s="90"/>
      <c r="D51" s="39" t="s">
        <v>93</v>
      </c>
      <c r="E51" s="40"/>
      <c r="F51" s="138"/>
      <c r="G51" s="41"/>
      <c r="H51" s="42"/>
      <c r="I51" s="73"/>
      <c r="J51" s="102">
        <f t="shared" si="0"/>
        <v>0</v>
      </c>
      <c r="K51" s="310"/>
      <c r="L51" s="313"/>
    </row>
    <row r="52" spans="1:12" ht="27" customHeight="1"/>
  </sheetData>
  <mergeCells count="75">
    <mergeCell ref="A49:A51"/>
    <mergeCell ref="B49:B51"/>
    <mergeCell ref="K49:K51"/>
    <mergeCell ref="L49:L51"/>
    <mergeCell ref="A43:A45"/>
    <mergeCell ref="B43:B45"/>
    <mergeCell ref="K43:K45"/>
    <mergeCell ref="L43:L45"/>
    <mergeCell ref="A46:A48"/>
    <mergeCell ref="B46:B48"/>
    <mergeCell ref="K46:K48"/>
    <mergeCell ref="L46:L48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  <mergeCell ref="F37:F38"/>
    <mergeCell ref="W13:X15"/>
    <mergeCell ref="M11:M15"/>
    <mergeCell ref="N6:U6"/>
    <mergeCell ref="M8:M9"/>
    <mergeCell ref="W11:X12"/>
  </mergeCells>
  <phoneticPr fontId="30" type="noConversion"/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2:P81"/>
  <sheetViews>
    <sheetView zoomScale="90" zoomScaleNormal="90" workbookViewId="0">
      <selection activeCell="L8" sqref="L8:L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156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133</v>
      </c>
      <c r="C8" s="160">
        <v>21</v>
      </c>
      <c r="D8" s="200">
        <f>COUNTA(C19:C83)</f>
        <v>29</v>
      </c>
      <c r="E8" s="165">
        <f>COUNTA(C19:C83)</f>
        <v>29</v>
      </c>
      <c r="F8" s="235">
        <f>MIN(C19:C82)</f>
        <v>41.73</v>
      </c>
      <c r="G8" s="203">
        <f>AVERAGE(C19:C85)</f>
        <v>42.069655172413803</v>
      </c>
      <c r="H8" s="146">
        <v>4</v>
      </c>
      <c r="I8" s="169">
        <f>G8-F8</f>
        <v>0.33965517241380638</v>
      </c>
      <c r="J8" s="174">
        <v>1.4166666666666666E-2</v>
      </c>
      <c r="K8" s="181">
        <f>J8</f>
        <v>1.4166666666666666E-2</v>
      </c>
      <c r="L8" s="182">
        <f>K8</f>
        <v>1.4166666666666666E-2</v>
      </c>
      <c r="M8" s="198" t="s">
        <v>163</v>
      </c>
      <c r="N8" s="147"/>
      <c r="O8" s="145"/>
      <c r="P8" s="45"/>
    </row>
    <row r="9" spans="1:16" s="3" customFormat="1" ht="30" customHeight="1">
      <c r="A9" s="158">
        <v>2</v>
      </c>
      <c r="B9" s="164" t="s">
        <v>134</v>
      </c>
      <c r="C9" s="161">
        <v>15</v>
      </c>
      <c r="D9" s="46">
        <f>COUNTA(D19:D83)+D8+1</f>
        <v>89</v>
      </c>
      <c r="E9" s="166">
        <f>COUNTA(D19:D83)+1</f>
        <v>60</v>
      </c>
      <c r="F9" s="236">
        <f>MIN(D19:D82)</f>
        <v>41.75</v>
      </c>
      <c r="G9" s="122">
        <f>AVERAGE(D19:D84)</f>
        <v>42.085593220338978</v>
      </c>
      <c r="H9" s="44">
        <v>7</v>
      </c>
      <c r="I9" s="170">
        <f>G9-F9</f>
        <v>0.33559322033897843</v>
      </c>
      <c r="J9" s="175">
        <v>4.4537037037037042E-2</v>
      </c>
      <c r="K9" s="183">
        <f>J9-J8</f>
        <v>3.0370370370370374E-2</v>
      </c>
      <c r="L9" s="184">
        <f>K9</f>
        <v>3.0370370370370374E-2</v>
      </c>
      <c r="M9" s="199" t="s">
        <v>191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133</v>
      </c>
      <c r="C10" s="161">
        <v>1</v>
      </c>
      <c r="D10" s="46">
        <f>COUNTA(E19:E83)+D9+1</f>
        <v>118</v>
      </c>
      <c r="E10" s="166">
        <f>COUNTA(E19:E83)+1</f>
        <v>29</v>
      </c>
      <c r="F10" s="202">
        <f>MIN(E19:E84)</f>
        <v>41.85</v>
      </c>
      <c r="G10" s="121">
        <f>AVERAGE(E19:E85)</f>
        <v>42.182500000000005</v>
      </c>
      <c r="H10" s="44">
        <v>5</v>
      </c>
      <c r="I10" s="170">
        <f t="shared" ref="I10:I13" si="0">G10-F10</f>
        <v>0.33250000000000313</v>
      </c>
      <c r="J10" s="175">
        <v>5.9849537037037041E-2</v>
      </c>
      <c r="K10" s="183">
        <f>J10-J9</f>
        <v>1.53125E-2</v>
      </c>
      <c r="L10" s="184">
        <f>K10+L8</f>
        <v>2.9479166666666667E-2</v>
      </c>
      <c r="M10" s="199" t="s">
        <v>200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134</v>
      </c>
      <c r="C11" s="161">
        <v>44</v>
      </c>
      <c r="D11" s="46">
        <f>COUNTA(F19:F83)+D10+1</f>
        <v>138</v>
      </c>
      <c r="E11" s="166">
        <f>COUNTA(F19:F83)+1</f>
        <v>20</v>
      </c>
      <c r="F11" s="171">
        <f>MIN(F19:F84)</f>
        <v>42.03</v>
      </c>
      <c r="G11" s="121">
        <f>AVERAGE(F19:F84)</f>
        <v>42.303684210526313</v>
      </c>
      <c r="H11" s="44">
        <v>1</v>
      </c>
      <c r="I11" s="170">
        <f t="shared" si="0"/>
        <v>0.2736842105263122</v>
      </c>
      <c r="J11" s="175">
        <v>7.076388888888889E-2</v>
      </c>
      <c r="K11" s="183">
        <f>J11-J10</f>
        <v>1.0914351851851849E-2</v>
      </c>
      <c r="L11" s="184">
        <f>K11+L9</f>
        <v>4.1284722222222223E-2</v>
      </c>
      <c r="M11" s="199" t="s">
        <v>207</v>
      </c>
      <c r="N11" s="148"/>
      <c r="O11" s="119"/>
      <c r="P11" s="45"/>
    </row>
    <row r="12" spans="1:16" s="3" customFormat="1" ht="30" customHeight="1" thickBot="1">
      <c r="A12" s="158">
        <v>5</v>
      </c>
      <c r="B12" s="208" t="s">
        <v>134</v>
      </c>
      <c r="C12" s="162">
        <v>3</v>
      </c>
      <c r="D12" s="46">
        <f>COUNTA(G19:G83)+D11+1</f>
        <v>189</v>
      </c>
      <c r="E12" s="166">
        <f>COUNTA(G19:G83)+1</f>
        <v>51</v>
      </c>
      <c r="F12" s="260">
        <f>MIN(G19:G84)</f>
        <v>42.08</v>
      </c>
      <c r="G12" s="121">
        <f>AVERAGE(G19:G884)</f>
        <v>42.373199999999997</v>
      </c>
      <c r="H12" s="44">
        <v>4</v>
      </c>
      <c r="I12" s="170">
        <f t="shared" si="0"/>
        <v>0.29319999999999879</v>
      </c>
      <c r="J12" s="175">
        <v>9.6898148148148164E-2</v>
      </c>
      <c r="K12" s="183">
        <f>J12-J11</f>
        <v>2.6134259259259274E-2</v>
      </c>
      <c r="L12" s="185">
        <f>K12+L11</f>
        <v>6.7418981481481496E-2</v>
      </c>
      <c r="M12" s="199" t="s">
        <v>221</v>
      </c>
      <c r="N12" s="148"/>
      <c r="O12" s="120"/>
    </row>
    <row r="13" spans="1:16" s="3" customFormat="1" ht="30" customHeight="1" thickBot="1">
      <c r="A13" s="159" t="s">
        <v>37</v>
      </c>
      <c r="B13" s="207" t="s">
        <v>133</v>
      </c>
      <c r="C13" s="163">
        <v>16</v>
      </c>
      <c r="D13" s="201">
        <f>COUNTA(H19:H83)+D12+1</f>
        <v>245</v>
      </c>
      <c r="E13" s="273">
        <f>COUNTA(H19:H83)+1</f>
        <v>56</v>
      </c>
      <c r="F13" s="261">
        <f>MIN(H19:H84)</f>
        <v>41.7</v>
      </c>
      <c r="G13" s="259">
        <f>AVERAGE(H19:H84)</f>
        <v>41.990000000000016</v>
      </c>
      <c r="H13" s="151">
        <v>4</v>
      </c>
      <c r="I13" s="173">
        <f t="shared" si="0"/>
        <v>0.29000000000001336</v>
      </c>
      <c r="J13" s="176" t="str">
        <f>'Общие результаты'!G6</f>
        <v>3:00:18</v>
      </c>
      <c r="K13" s="186">
        <f>J13-J12</f>
        <v>2.8310185185185174E-2</v>
      </c>
      <c r="L13" s="187">
        <f>K13+L10</f>
        <v>5.7789351851851842E-2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AVERAGE(F8,F10,F13)</f>
        <v>41.76</v>
      </c>
      <c r="G14" s="75">
        <f>AVERAGE(G8,G10,G13)</f>
        <v>42.080718390804606</v>
      </c>
      <c r="H14" s="130" t="s">
        <v>248</v>
      </c>
      <c r="I14" s="76">
        <f>AVERAGE(I8,I10,I13)</f>
        <v>0.32071839080460762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AVERAGE(F9,F11,F12)</f>
        <v>41.953333333333333</v>
      </c>
      <c r="G15" s="52">
        <f>AVERAGE(G9,G11,G12)</f>
        <v>42.254159143621763</v>
      </c>
      <c r="H15" s="131" t="s">
        <v>249</v>
      </c>
      <c r="I15" s="53">
        <f>AVERAGE(I9,I11,I12)</f>
        <v>0.30082581028842981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41.856666666666662</v>
      </c>
      <c r="G16" s="56">
        <f>AVERAGE(C19:H81)</f>
        <v>42.150250000000007</v>
      </c>
      <c r="H16" s="57"/>
      <c r="I16" s="58">
        <f>AVERAGE(I8:I13)</f>
        <v>0.31077210054651871</v>
      </c>
      <c r="J16" s="50"/>
      <c r="K16" s="50"/>
      <c r="L16" s="50"/>
      <c r="M16" s="54"/>
      <c r="N16" s="54"/>
    </row>
    <row r="18" spans="2:14" ht="15.75" thickBot="1">
      <c r="C18" s="59" t="str">
        <f>B8</f>
        <v>Винтонив Иван</v>
      </c>
      <c r="D18" s="59" t="str">
        <f>B9</f>
        <v>Гаврилюк Олег</v>
      </c>
      <c r="E18" s="13" t="str">
        <f>B10</f>
        <v>Винтонив Иван</v>
      </c>
      <c r="F18" s="13" t="str">
        <f>B11</f>
        <v>Гаврилюк Олег</v>
      </c>
      <c r="G18" s="13" t="str">
        <f>B12</f>
        <v>Гаврилюк Олег</v>
      </c>
      <c r="H18" s="13" t="str">
        <f>B13</f>
        <v>Винтонив Иван</v>
      </c>
      <c r="I18" s="13"/>
      <c r="J18" s="13"/>
    </row>
    <row r="19" spans="2:14">
      <c r="B19" s="1">
        <v>1</v>
      </c>
      <c r="C19" s="60">
        <v>44.91</v>
      </c>
      <c r="D19" s="61">
        <v>42.57</v>
      </c>
      <c r="E19" s="61">
        <v>42.22</v>
      </c>
      <c r="F19" s="61">
        <v>42.27</v>
      </c>
      <c r="G19" s="61">
        <v>42.48</v>
      </c>
      <c r="H19" s="61">
        <v>42</v>
      </c>
      <c r="I19" s="190"/>
      <c r="J19" s="191"/>
      <c r="K19" s="188"/>
      <c r="M19" s="2"/>
      <c r="N19" s="2"/>
    </row>
    <row r="20" spans="2:14">
      <c r="B20" s="1">
        <v>2</v>
      </c>
      <c r="C20" s="62">
        <v>42.52</v>
      </c>
      <c r="D20" s="63">
        <v>42.97</v>
      </c>
      <c r="E20" s="63">
        <v>42.49</v>
      </c>
      <c r="F20" s="63">
        <v>42.39</v>
      </c>
      <c r="G20" s="63">
        <v>42.38</v>
      </c>
      <c r="H20" s="63">
        <v>42.37</v>
      </c>
      <c r="I20" s="188"/>
      <c r="J20" s="192"/>
      <c r="K20" s="188"/>
      <c r="M20" s="3"/>
      <c r="N20" s="3"/>
    </row>
    <row r="21" spans="2:14">
      <c r="B21" s="1">
        <v>3</v>
      </c>
      <c r="C21" s="62">
        <v>42.44</v>
      </c>
      <c r="D21" s="63">
        <v>43.34</v>
      </c>
      <c r="E21" s="63">
        <v>43.15</v>
      </c>
      <c r="F21" s="63">
        <v>42.21</v>
      </c>
      <c r="G21" s="63">
        <v>42.24</v>
      </c>
      <c r="H21" s="63">
        <v>41.74</v>
      </c>
      <c r="I21" s="188"/>
      <c r="J21" s="192"/>
      <c r="K21" s="188"/>
      <c r="M21" s="3"/>
      <c r="N21" s="3"/>
    </row>
    <row r="22" spans="2:14">
      <c r="B22" s="1">
        <v>4</v>
      </c>
      <c r="C22" s="62">
        <v>42.07</v>
      </c>
      <c r="D22" s="63">
        <v>42.15</v>
      </c>
      <c r="E22" s="63">
        <v>42.47</v>
      </c>
      <c r="F22" s="63">
        <v>42.12</v>
      </c>
      <c r="G22" s="63">
        <v>42.19</v>
      </c>
      <c r="H22" s="63">
        <v>41.93</v>
      </c>
      <c r="I22" s="188"/>
      <c r="J22" s="192"/>
      <c r="K22" s="188"/>
      <c r="M22" s="3"/>
      <c r="N22" s="3"/>
    </row>
    <row r="23" spans="2:14">
      <c r="B23" s="1">
        <v>5</v>
      </c>
      <c r="C23" s="62">
        <v>41.76</v>
      </c>
      <c r="D23" s="63">
        <v>41.91</v>
      </c>
      <c r="E23" s="63">
        <v>42.1</v>
      </c>
      <c r="F23" s="63">
        <v>42.61</v>
      </c>
      <c r="G23" s="63">
        <v>42.24</v>
      </c>
      <c r="H23" s="63">
        <v>42.04</v>
      </c>
      <c r="I23" s="188"/>
      <c r="J23" s="192"/>
      <c r="K23" s="188"/>
    </row>
    <row r="24" spans="2:14">
      <c r="B24" s="1">
        <v>6</v>
      </c>
      <c r="C24" s="62">
        <v>41.98</v>
      </c>
      <c r="D24" s="63">
        <v>41.85</v>
      </c>
      <c r="E24" s="63">
        <v>42.02</v>
      </c>
      <c r="F24" s="63">
        <v>42.35</v>
      </c>
      <c r="G24" s="63">
        <v>42.26</v>
      </c>
      <c r="H24" s="63">
        <v>41.77</v>
      </c>
      <c r="I24" s="188"/>
      <c r="J24" s="192"/>
      <c r="K24" s="188"/>
    </row>
    <row r="25" spans="2:14">
      <c r="B25" s="1">
        <v>7</v>
      </c>
      <c r="C25" s="62">
        <v>42.03</v>
      </c>
      <c r="D25" s="63">
        <v>42</v>
      </c>
      <c r="E25" s="63">
        <v>42.04</v>
      </c>
      <c r="F25" s="63">
        <v>42.03</v>
      </c>
      <c r="G25" s="63">
        <v>43.57</v>
      </c>
      <c r="H25" s="63">
        <v>41.77</v>
      </c>
      <c r="I25" s="188"/>
      <c r="J25" s="192"/>
      <c r="K25" s="188"/>
    </row>
    <row r="26" spans="2:14">
      <c r="B26" s="1">
        <v>8</v>
      </c>
      <c r="C26" s="62">
        <v>41.99</v>
      </c>
      <c r="D26" s="63">
        <v>42.03</v>
      </c>
      <c r="E26" s="63">
        <v>42</v>
      </c>
      <c r="F26" s="63">
        <v>42.46</v>
      </c>
      <c r="G26" s="63">
        <v>42.23</v>
      </c>
      <c r="H26" s="63">
        <v>41.89</v>
      </c>
      <c r="I26" s="188"/>
      <c r="J26" s="192"/>
      <c r="K26" s="188"/>
    </row>
    <row r="27" spans="2:14">
      <c r="B27" s="1">
        <v>9</v>
      </c>
      <c r="C27" s="74">
        <v>41.73</v>
      </c>
      <c r="D27" s="63">
        <v>42</v>
      </c>
      <c r="E27" s="63">
        <v>41.95</v>
      </c>
      <c r="F27" s="63">
        <v>42.2</v>
      </c>
      <c r="G27" s="63">
        <v>42.3</v>
      </c>
      <c r="H27" s="63">
        <v>42.01</v>
      </c>
      <c r="I27" s="188"/>
      <c r="J27" s="192"/>
      <c r="K27" s="188"/>
    </row>
    <row r="28" spans="2:14">
      <c r="B28" s="1">
        <v>10</v>
      </c>
      <c r="C28" s="62">
        <v>41.77</v>
      </c>
      <c r="D28" s="63">
        <v>42.06</v>
      </c>
      <c r="E28" s="63">
        <v>41.96</v>
      </c>
      <c r="F28" s="63">
        <v>42.21</v>
      </c>
      <c r="G28" s="63">
        <v>42.22</v>
      </c>
      <c r="H28" s="63">
        <v>41.99</v>
      </c>
      <c r="I28" s="188"/>
      <c r="J28" s="192"/>
      <c r="K28" s="188"/>
    </row>
    <row r="29" spans="2:14">
      <c r="B29" s="1">
        <v>11</v>
      </c>
      <c r="C29" s="62">
        <v>41.83</v>
      </c>
      <c r="D29" s="63">
        <v>41.83</v>
      </c>
      <c r="E29" s="63">
        <v>41.88</v>
      </c>
      <c r="F29" s="63">
        <v>42.35</v>
      </c>
      <c r="G29" s="63">
        <v>42.19</v>
      </c>
      <c r="H29" s="63">
        <v>42.03</v>
      </c>
      <c r="I29" s="188"/>
      <c r="J29" s="192"/>
      <c r="K29" s="188"/>
    </row>
    <row r="30" spans="2:14">
      <c r="B30" s="1">
        <v>12</v>
      </c>
      <c r="C30" s="62">
        <v>42.05</v>
      </c>
      <c r="D30" s="63">
        <v>42.8</v>
      </c>
      <c r="E30" s="63">
        <v>41.94</v>
      </c>
      <c r="F30" s="63">
        <v>42.38</v>
      </c>
      <c r="G30" s="63">
        <v>42.44</v>
      </c>
      <c r="H30" s="63">
        <v>42.05</v>
      </c>
      <c r="I30" s="188"/>
      <c r="J30" s="192"/>
      <c r="K30" s="188"/>
    </row>
    <row r="31" spans="2:14">
      <c r="B31" s="1">
        <v>13</v>
      </c>
      <c r="C31" s="62">
        <v>41.88</v>
      </c>
      <c r="D31" s="63">
        <v>41.86</v>
      </c>
      <c r="E31" s="63">
        <v>41.92</v>
      </c>
      <c r="F31" s="63">
        <v>42.24</v>
      </c>
      <c r="G31" s="63">
        <v>42.33</v>
      </c>
      <c r="H31" s="63">
        <v>41.92</v>
      </c>
      <c r="I31" s="188"/>
      <c r="J31" s="192"/>
      <c r="K31" s="189"/>
      <c r="L31" s="1"/>
    </row>
    <row r="32" spans="2:14">
      <c r="B32" s="1">
        <v>14</v>
      </c>
      <c r="C32" s="65">
        <v>41.95</v>
      </c>
      <c r="D32" s="63">
        <v>42.09</v>
      </c>
      <c r="E32" s="63">
        <v>42.02</v>
      </c>
      <c r="F32" s="63">
        <v>42.26</v>
      </c>
      <c r="G32" s="63">
        <v>42.39</v>
      </c>
      <c r="H32" s="63">
        <v>41.96</v>
      </c>
      <c r="I32" s="188"/>
      <c r="J32" s="192"/>
      <c r="K32" s="189"/>
      <c r="L32" s="1"/>
    </row>
    <row r="33" spans="2:12">
      <c r="B33" s="1">
        <v>15</v>
      </c>
      <c r="C33" s="62">
        <v>41.79</v>
      </c>
      <c r="D33" s="63">
        <v>42.3</v>
      </c>
      <c r="E33" s="63">
        <v>41.85</v>
      </c>
      <c r="F33" s="63">
        <v>42.27</v>
      </c>
      <c r="G33" s="63">
        <v>42.36</v>
      </c>
      <c r="H33" s="63">
        <v>42.04</v>
      </c>
      <c r="I33" s="188"/>
      <c r="J33" s="192"/>
      <c r="K33" s="189"/>
      <c r="L33" s="1"/>
    </row>
    <row r="34" spans="2:12">
      <c r="B34" s="1">
        <v>16</v>
      </c>
      <c r="C34" s="62">
        <v>41.97</v>
      </c>
      <c r="D34" s="80">
        <v>42.2</v>
      </c>
      <c r="E34" s="63">
        <v>42.05</v>
      </c>
      <c r="F34" s="63">
        <v>42.33</v>
      </c>
      <c r="G34" s="63">
        <v>42.4</v>
      </c>
      <c r="H34" s="63">
        <v>41.99</v>
      </c>
      <c r="I34" s="188"/>
      <c r="J34" s="192"/>
      <c r="K34" s="189"/>
      <c r="L34" s="1"/>
    </row>
    <row r="35" spans="2:12">
      <c r="B35" s="1">
        <v>17</v>
      </c>
      <c r="C35" s="62">
        <v>41.93</v>
      </c>
      <c r="D35" s="63">
        <v>42.12</v>
      </c>
      <c r="E35" s="63">
        <v>42.88</v>
      </c>
      <c r="F35" s="63">
        <v>42.33</v>
      </c>
      <c r="G35" s="63">
        <v>42.15</v>
      </c>
      <c r="H35" s="63">
        <v>41.94</v>
      </c>
      <c r="I35" s="188"/>
      <c r="J35" s="192"/>
      <c r="K35" s="189"/>
      <c r="L35" s="1"/>
    </row>
    <row r="36" spans="2:12">
      <c r="B36" s="1">
        <v>18</v>
      </c>
      <c r="C36" s="62">
        <v>41.84</v>
      </c>
      <c r="D36" s="63">
        <v>42.14</v>
      </c>
      <c r="E36" s="63">
        <v>42.22</v>
      </c>
      <c r="F36" s="63">
        <v>42.36</v>
      </c>
      <c r="G36" s="63">
        <v>42.29</v>
      </c>
      <c r="H36" s="63">
        <v>42.12</v>
      </c>
      <c r="I36" s="188"/>
      <c r="J36" s="192"/>
      <c r="K36" s="189"/>
      <c r="L36" s="1"/>
    </row>
    <row r="37" spans="2:12">
      <c r="B37" s="1">
        <v>19</v>
      </c>
      <c r="C37" s="62">
        <v>41.87</v>
      </c>
      <c r="D37" s="63">
        <v>42.19</v>
      </c>
      <c r="E37" s="63">
        <v>42</v>
      </c>
      <c r="F37" s="63">
        <v>42.4</v>
      </c>
      <c r="G37" s="63">
        <v>42.2</v>
      </c>
      <c r="H37" s="63">
        <v>42.12</v>
      </c>
      <c r="I37" s="188"/>
      <c r="J37" s="192"/>
      <c r="K37" s="189"/>
      <c r="L37" s="1"/>
    </row>
    <row r="38" spans="2:12">
      <c r="B38" s="1">
        <v>20</v>
      </c>
      <c r="C38" s="62">
        <v>41.86</v>
      </c>
      <c r="D38" s="63">
        <v>41.91</v>
      </c>
      <c r="E38" s="63">
        <v>41.9</v>
      </c>
      <c r="F38" s="63"/>
      <c r="G38" s="63">
        <v>42.33</v>
      </c>
      <c r="H38" s="63">
        <v>41.97</v>
      </c>
      <c r="I38" s="188"/>
      <c r="J38" s="192"/>
      <c r="K38" s="189"/>
      <c r="L38" s="1"/>
    </row>
    <row r="39" spans="2:12">
      <c r="B39" s="1">
        <v>21</v>
      </c>
      <c r="C39" s="62">
        <v>41.91</v>
      </c>
      <c r="D39" s="63">
        <v>42.06</v>
      </c>
      <c r="E39" s="63">
        <v>42.27</v>
      </c>
      <c r="F39" s="63"/>
      <c r="G39" s="63">
        <v>42.12</v>
      </c>
      <c r="H39" s="63">
        <v>42.08</v>
      </c>
      <c r="I39" s="188"/>
      <c r="J39" s="192"/>
      <c r="K39" s="189"/>
      <c r="L39" s="1"/>
    </row>
    <row r="40" spans="2:12">
      <c r="B40" s="1">
        <v>22</v>
      </c>
      <c r="C40" s="62">
        <v>42.01</v>
      </c>
      <c r="D40" s="63">
        <v>42.2</v>
      </c>
      <c r="E40" s="63">
        <v>42.1</v>
      </c>
      <c r="F40" s="63"/>
      <c r="G40" s="63">
        <v>42.25</v>
      </c>
      <c r="H40" s="63">
        <v>41.96</v>
      </c>
      <c r="I40" s="188"/>
      <c r="J40" s="192"/>
      <c r="K40" s="189"/>
      <c r="L40" s="1"/>
    </row>
    <row r="41" spans="2:12">
      <c r="B41" s="1">
        <v>23</v>
      </c>
      <c r="C41" s="62">
        <v>41.87</v>
      </c>
      <c r="D41" s="63">
        <v>41.85</v>
      </c>
      <c r="E41" s="63">
        <v>42.23</v>
      </c>
      <c r="F41" s="63"/>
      <c r="G41" s="63">
        <v>42.23</v>
      </c>
      <c r="H41" s="63">
        <v>41.92</v>
      </c>
      <c r="I41" s="188"/>
      <c r="J41" s="192"/>
      <c r="K41" s="189"/>
      <c r="L41" s="1"/>
    </row>
    <row r="42" spans="2:12">
      <c r="B42" s="1">
        <v>24</v>
      </c>
      <c r="C42" s="62">
        <v>41.89</v>
      </c>
      <c r="D42" s="63">
        <v>42.85</v>
      </c>
      <c r="E42" s="63">
        <v>42.11</v>
      </c>
      <c r="F42" s="63"/>
      <c r="G42" s="63">
        <v>42.78</v>
      </c>
      <c r="H42" s="63">
        <v>41.7</v>
      </c>
      <c r="I42" s="188"/>
      <c r="J42" s="192"/>
      <c r="K42" s="189"/>
      <c r="L42" s="1"/>
    </row>
    <row r="43" spans="2:12">
      <c r="B43" s="1">
        <v>25</v>
      </c>
      <c r="C43" s="62">
        <v>42.03</v>
      </c>
      <c r="D43" s="63">
        <v>42.01</v>
      </c>
      <c r="E43" s="63">
        <v>42.05</v>
      </c>
      <c r="F43" s="63"/>
      <c r="G43" s="63">
        <v>42.25</v>
      </c>
      <c r="H43" s="63">
        <v>42.48</v>
      </c>
      <c r="I43" s="188"/>
      <c r="J43" s="192"/>
      <c r="K43" s="189"/>
      <c r="L43" s="1"/>
    </row>
    <row r="44" spans="2:12">
      <c r="B44" s="1">
        <v>26</v>
      </c>
      <c r="C44" s="62">
        <v>42.01</v>
      </c>
      <c r="D44" s="63">
        <v>41.87</v>
      </c>
      <c r="E44" s="63">
        <v>42.25</v>
      </c>
      <c r="F44" s="63"/>
      <c r="G44" s="63">
        <v>42.35</v>
      </c>
      <c r="H44" s="63">
        <v>41.82</v>
      </c>
      <c r="I44" s="188"/>
      <c r="J44" s="192"/>
      <c r="K44" s="189"/>
      <c r="L44" s="1"/>
    </row>
    <row r="45" spans="2:12">
      <c r="B45" s="1">
        <v>27</v>
      </c>
      <c r="C45" s="62">
        <v>41.99</v>
      </c>
      <c r="D45" s="63">
        <v>42.04</v>
      </c>
      <c r="E45" s="63">
        <v>42.4</v>
      </c>
      <c r="F45" s="63"/>
      <c r="G45" s="63">
        <v>42.39</v>
      </c>
      <c r="H45" s="63">
        <v>42.22</v>
      </c>
      <c r="I45" s="188"/>
      <c r="J45" s="192"/>
      <c r="K45" s="189"/>
      <c r="L45" s="1"/>
    </row>
    <row r="46" spans="2:12">
      <c r="B46" s="1">
        <v>28</v>
      </c>
      <c r="C46" s="62">
        <v>41.94</v>
      </c>
      <c r="D46" s="63">
        <v>41.75</v>
      </c>
      <c r="E46" s="63">
        <v>42.64</v>
      </c>
      <c r="F46" s="63"/>
      <c r="G46" s="63">
        <v>42.6</v>
      </c>
      <c r="H46" s="63">
        <v>42.05</v>
      </c>
      <c r="I46" s="188"/>
      <c r="J46" s="192"/>
      <c r="K46" s="189"/>
      <c r="L46" s="1"/>
    </row>
    <row r="47" spans="2:12">
      <c r="B47" s="1">
        <v>29</v>
      </c>
      <c r="C47" s="62">
        <v>42.2</v>
      </c>
      <c r="D47" s="63">
        <v>41.95</v>
      </c>
      <c r="E47" s="63"/>
      <c r="F47" s="63"/>
      <c r="G47" s="63">
        <v>42.25</v>
      </c>
      <c r="H47" s="63">
        <v>42.11</v>
      </c>
      <c r="I47" s="188"/>
      <c r="J47" s="192"/>
      <c r="K47" s="189"/>
      <c r="L47" s="1"/>
    </row>
    <row r="48" spans="2:12">
      <c r="B48" s="1">
        <v>30</v>
      </c>
      <c r="C48" s="62"/>
      <c r="D48" s="63">
        <v>42.13</v>
      </c>
      <c r="E48" s="63"/>
      <c r="F48" s="63"/>
      <c r="G48" s="63">
        <v>42.41</v>
      </c>
      <c r="H48" s="63">
        <v>42.02</v>
      </c>
      <c r="I48" s="188"/>
      <c r="J48" s="192"/>
      <c r="K48" s="189"/>
      <c r="L48" s="1"/>
    </row>
    <row r="49" spans="2:12">
      <c r="B49" s="1">
        <v>31</v>
      </c>
      <c r="C49" s="62"/>
      <c r="D49" s="63">
        <v>42.2</v>
      </c>
      <c r="E49" s="63"/>
      <c r="F49" s="63"/>
      <c r="G49" s="63">
        <v>42.23</v>
      </c>
      <c r="H49" s="63">
        <v>42.07</v>
      </c>
      <c r="I49" s="188"/>
      <c r="J49" s="192"/>
      <c r="K49" s="189"/>
      <c r="L49" s="1"/>
    </row>
    <row r="50" spans="2:12">
      <c r="B50" s="1">
        <v>32</v>
      </c>
      <c r="C50" s="62"/>
      <c r="D50" s="63">
        <v>41.93</v>
      </c>
      <c r="E50" s="63"/>
      <c r="F50" s="63"/>
      <c r="G50" s="63">
        <v>42.41</v>
      </c>
      <c r="H50" s="63">
        <v>42.16</v>
      </c>
      <c r="I50" s="188"/>
      <c r="J50" s="192"/>
      <c r="K50" s="189"/>
      <c r="L50" s="1"/>
    </row>
    <row r="51" spans="2:12">
      <c r="B51" s="1">
        <v>33</v>
      </c>
      <c r="C51" s="62"/>
      <c r="D51" s="63">
        <v>42.15</v>
      </c>
      <c r="E51" s="63"/>
      <c r="F51" s="63"/>
      <c r="G51" s="63">
        <v>42.24</v>
      </c>
      <c r="H51" s="63">
        <v>41.95</v>
      </c>
      <c r="I51" s="188"/>
      <c r="J51" s="192"/>
      <c r="K51" s="189"/>
      <c r="L51" s="1"/>
    </row>
    <row r="52" spans="2:12">
      <c r="B52" s="1">
        <v>34</v>
      </c>
      <c r="C52" s="62"/>
      <c r="D52" s="63">
        <v>42.07</v>
      </c>
      <c r="E52" s="63"/>
      <c r="F52" s="63"/>
      <c r="G52" s="63">
        <v>42.27</v>
      </c>
      <c r="H52" s="63">
        <v>41.95</v>
      </c>
      <c r="I52" s="188"/>
      <c r="J52" s="192"/>
      <c r="K52" s="189"/>
      <c r="L52" s="1"/>
    </row>
    <row r="53" spans="2:12">
      <c r="B53" s="1">
        <v>35</v>
      </c>
      <c r="C53" s="62"/>
      <c r="D53" s="63">
        <v>41.81</v>
      </c>
      <c r="E53" s="63"/>
      <c r="F53" s="63"/>
      <c r="G53" s="63">
        <v>42.08</v>
      </c>
      <c r="H53" s="63">
        <v>41.89</v>
      </c>
      <c r="I53" s="188"/>
      <c r="J53" s="192"/>
      <c r="K53" s="189"/>
      <c r="L53" s="1"/>
    </row>
    <row r="54" spans="2:12">
      <c r="B54" s="1">
        <v>36</v>
      </c>
      <c r="C54" s="62"/>
      <c r="D54" s="63">
        <v>41.95</v>
      </c>
      <c r="E54" s="63"/>
      <c r="F54" s="63"/>
      <c r="G54" s="63">
        <v>42.72</v>
      </c>
      <c r="H54" s="63">
        <v>41.97</v>
      </c>
      <c r="I54" s="188"/>
      <c r="J54" s="192"/>
      <c r="K54" s="189"/>
      <c r="L54" s="1"/>
    </row>
    <row r="55" spans="2:12">
      <c r="B55" s="1">
        <v>37</v>
      </c>
      <c r="C55" s="62"/>
      <c r="D55" s="63">
        <v>41.78</v>
      </c>
      <c r="E55" s="63"/>
      <c r="F55" s="63"/>
      <c r="G55" s="63">
        <v>42.15</v>
      </c>
      <c r="H55" s="63">
        <v>41.92</v>
      </c>
      <c r="I55" s="188"/>
      <c r="J55" s="192"/>
      <c r="K55" s="189"/>
      <c r="L55" s="1"/>
    </row>
    <row r="56" spans="2:12">
      <c r="B56" s="1">
        <v>38</v>
      </c>
      <c r="C56" s="62"/>
      <c r="D56" s="63">
        <v>41.91</v>
      </c>
      <c r="E56" s="63"/>
      <c r="F56" s="63"/>
      <c r="G56" s="63">
        <v>42.26</v>
      </c>
      <c r="H56" s="63">
        <v>41.88</v>
      </c>
      <c r="I56" s="188"/>
      <c r="J56" s="192"/>
      <c r="K56" s="189"/>
      <c r="L56" s="1"/>
    </row>
    <row r="57" spans="2:12">
      <c r="B57" s="1">
        <v>39</v>
      </c>
      <c r="C57" s="62"/>
      <c r="D57" s="63">
        <v>41.76</v>
      </c>
      <c r="E57" s="63"/>
      <c r="F57" s="63"/>
      <c r="G57" s="63">
        <v>42.34</v>
      </c>
      <c r="H57" s="63">
        <v>41.81</v>
      </c>
      <c r="I57" s="188"/>
      <c r="J57" s="192"/>
      <c r="K57" s="189"/>
      <c r="L57" s="1"/>
    </row>
    <row r="58" spans="2:12">
      <c r="B58" s="1">
        <v>40</v>
      </c>
      <c r="C58" s="62"/>
      <c r="D58" s="63">
        <v>42.01</v>
      </c>
      <c r="E58" s="63"/>
      <c r="F58" s="63"/>
      <c r="G58" s="63">
        <v>42.52</v>
      </c>
      <c r="H58" s="63">
        <v>41.91</v>
      </c>
      <c r="I58" s="188"/>
      <c r="J58" s="192"/>
      <c r="K58" s="189"/>
      <c r="L58" s="1"/>
    </row>
    <row r="59" spans="2:12">
      <c r="B59" s="1">
        <v>41</v>
      </c>
      <c r="C59" s="62"/>
      <c r="D59" s="63">
        <v>42.07</v>
      </c>
      <c r="E59" s="63"/>
      <c r="F59" s="63"/>
      <c r="G59" s="63">
        <v>42.29</v>
      </c>
      <c r="H59" s="63">
        <v>41.9</v>
      </c>
      <c r="I59" s="188"/>
      <c r="J59" s="192"/>
      <c r="K59" s="189"/>
      <c r="L59" s="1"/>
    </row>
    <row r="60" spans="2:12">
      <c r="B60" s="1">
        <v>42</v>
      </c>
      <c r="C60" s="62"/>
      <c r="D60" s="63">
        <v>42.1</v>
      </c>
      <c r="E60" s="63"/>
      <c r="F60" s="63"/>
      <c r="G60" s="63">
        <v>42.62</v>
      </c>
      <c r="H60" s="63">
        <v>41.83</v>
      </c>
      <c r="I60" s="188"/>
      <c r="J60" s="192"/>
      <c r="K60" s="189"/>
      <c r="L60" s="1"/>
    </row>
    <row r="61" spans="2:12">
      <c r="B61" s="1">
        <v>43</v>
      </c>
      <c r="C61" s="62"/>
      <c r="D61" s="63">
        <v>41.99</v>
      </c>
      <c r="E61" s="63"/>
      <c r="F61" s="63"/>
      <c r="G61" s="63">
        <v>42.43</v>
      </c>
      <c r="H61" s="63">
        <v>41.97</v>
      </c>
      <c r="I61" s="188"/>
      <c r="J61" s="192"/>
      <c r="K61" s="189"/>
      <c r="L61" s="1"/>
    </row>
    <row r="62" spans="2:12">
      <c r="B62" s="1">
        <v>44</v>
      </c>
      <c r="C62" s="62"/>
      <c r="D62" s="63">
        <v>42.14</v>
      </c>
      <c r="E62" s="63"/>
      <c r="F62" s="63"/>
      <c r="G62" s="63">
        <v>43.11</v>
      </c>
      <c r="H62" s="63">
        <v>41.97</v>
      </c>
      <c r="I62" s="188"/>
      <c r="J62" s="192"/>
      <c r="K62" s="189"/>
      <c r="L62" s="1"/>
    </row>
    <row r="63" spans="2:12">
      <c r="B63" s="1">
        <v>45</v>
      </c>
      <c r="C63" s="62"/>
      <c r="D63" s="63">
        <v>41.86</v>
      </c>
      <c r="E63" s="63"/>
      <c r="F63" s="63"/>
      <c r="G63" s="63">
        <v>42.4</v>
      </c>
      <c r="H63" s="63">
        <v>41.86</v>
      </c>
      <c r="I63" s="188"/>
      <c r="J63" s="192"/>
      <c r="K63" s="189"/>
      <c r="L63" s="1"/>
    </row>
    <row r="64" spans="2:12">
      <c r="B64" s="1">
        <v>46</v>
      </c>
      <c r="C64" s="62"/>
      <c r="D64" s="63">
        <v>41.81</v>
      </c>
      <c r="E64" s="63"/>
      <c r="F64" s="63"/>
      <c r="G64" s="63">
        <v>42.55</v>
      </c>
      <c r="H64" s="63">
        <v>42.02</v>
      </c>
      <c r="I64" s="188"/>
      <c r="J64" s="192"/>
      <c r="K64" s="189"/>
      <c r="L64" s="1"/>
    </row>
    <row r="65" spans="1:16">
      <c r="B65" s="1">
        <v>47</v>
      </c>
      <c r="C65" s="62"/>
      <c r="D65" s="63">
        <v>42.23</v>
      </c>
      <c r="E65" s="63"/>
      <c r="F65" s="63"/>
      <c r="G65" s="63">
        <v>42.42</v>
      </c>
      <c r="H65" s="63">
        <v>41.83</v>
      </c>
      <c r="I65" s="188"/>
      <c r="J65" s="192"/>
      <c r="K65" s="189"/>
      <c r="L65" s="1"/>
    </row>
    <row r="66" spans="1:16">
      <c r="B66" s="1">
        <v>48</v>
      </c>
      <c r="C66" s="62"/>
      <c r="D66" s="63">
        <v>42.01</v>
      </c>
      <c r="E66" s="63"/>
      <c r="F66" s="63"/>
      <c r="G66" s="63">
        <v>42.3</v>
      </c>
      <c r="H66" s="63">
        <v>41.92</v>
      </c>
      <c r="I66" s="188"/>
      <c r="J66" s="192"/>
      <c r="K66" s="189"/>
      <c r="L66" s="1"/>
    </row>
    <row r="67" spans="1:16">
      <c r="B67" s="1">
        <v>49</v>
      </c>
      <c r="C67" s="62"/>
      <c r="D67" s="63">
        <v>41.87</v>
      </c>
      <c r="E67" s="63"/>
      <c r="F67" s="63"/>
      <c r="G67" s="63">
        <v>42.13</v>
      </c>
      <c r="H67" s="63">
        <v>41.8</v>
      </c>
      <c r="I67" s="188"/>
      <c r="J67" s="192"/>
      <c r="K67" s="189"/>
      <c r="L67" s="1"/>
    </row>
    <row r="68" spans="1:16">
      <c r="B68" s="1">
        <v>50</v>
      </c>
      <c r="C68" s="62"/>
      <c r="D68" s="63">
        <v>42.06</v>
      </c>
      <c r="E68" s="63"/>
      <c r="F68" s="63"/>
      <c r="G68" s="63">
        <v>42.37</v>
      </c>
      <c r="H68" s="63">
        <v>42.04</v>
      </c>
      <c r="I68" s="188"/>
      <c r="J68" s="192"/>
      <c r="K68" s="189"/>
      <c r="L68" s="1"/>
    </row>
    <row r="69" spans="1:16">
      <c r="B69" s="1">
        <v>51</v>
      </c>
      <c r="C69" s="62"/>
      <c r="D69" s="63">
        <v>41.94</v>
      </c>
      <c r="E69" s="63"/>
      <c r="F69" s="63"/>
      <c r="G69" s="63"/>
      <c r="H69" s="63">
        <v>42.04</v>
      </c>
      <c r="I69" s="188"/>
      <c r="J69" s="192"/>
      <c r="K69" s="189"/>
      <c r="L69" s="1"/>
    </row>
    <row r="70" spans="1:16">
      <c r="B70" s="1">
        <v>52</v>
      </c>
      <c r="C70" s="62"/>
      <c r="D70" s="63">
        <v>41.91</v>
      </c>
      <c r="E70" s="63"/>
      <c r="F70" s="63"/>
      <c r="G70" s="63"/>
      <c r="H70" s="63">
        <v>42.71</v>
      </c>
      <c r="I70" s="188"/>
      <c r="J70" s="192"/>
      <c r="K70" s="189"/>
      <c r="L70" s="1"/>
    </row>
    <row r="71" spans="1:16">
      <c r="B71" s="1">
        <v>53</v>
      </c>
      <c r="C71" s="62"/>
      <c r="D71" s="63">
        <v>42.04</v>
      </c>
      <c r="E71" s="63"/>
      <c r="F71" s="63"/>
      <c r="G71" s="63"/>
      <c r="H71" s="63">
        <v>42.03</v>
      </c>
      <c r="I71" s="188"/>
      <c r="J71" s="192"/>
      <c r="K71" s="189"/>
      <c r="L71" s="1"/>
    </row>
    <row r="72" spans="1:16">
      <c r="B72" s="1">
        <v>54</v>
      </c>
      <c r="C72" s="62"/>
      <c r="D72" s="63">
        <v>41.95</v>
      </c>
      <c r="E72" s="63"/>
      <c r="F72" s="63"/>
      <c r="G72" s="63"/>
      <c r="H72" s="63">
        <v>42</v>
      </c>
      <c r="I72" s="188"/>
      <c r="J72" s="192"/>
      <c r="K72" s="189"/>
      <c r="L72" s="1"/>
    </row>
    <row r="73" spans="1:16">
      <c r="B73" s="1">
        <v>55</v>
      </c>
      <c r="C73" s="62"/>
      <c r="D73" s="63">
        <v>41.94</v>
      </c>
      <c r="E73" s="63"/>
      <c r="F73" s="63"/>
      <c r="G73" s="63"/>
      <c r="H73" s="63">
        <v>42.01</v>
      </c>
      <c r="I73" s="188"/>
      <c r="J73" s="192"/>
      <c r="K73" s="189"/>
      <c r="L73" s="1"/>
    </row>
    <row r="74" spans="1:16">
      <c r="B74" s="1">
        <v>56</v>
      </c>
      <c r="C74" s="62"/>
      <c r="D74" s="63">
        <v>42.27</v>
      </c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>
        <v>41.92</v>
      </c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>
        <v>42.05</v>
      </c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>
        <v>42.29</v>
      </c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2:P81"/>
  <sheetViews>
    <sheetView topLeftCell="A6" zoomScale="90" zoomScaleNormal="90" workbookViewId="0">
      <selection activeCell="L8" sqref="L8:L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126</v>
      </c>
      <c r="C8" s="160">
        <v>11</v>
      </c>
      <c r="D8" s="200">
        <f>COUNTA(C19:C83)</f>
        <v>30</v>
      </c>
      <c r="E8" s="165">
        <f>COUNTA(C19:C83)</f>
        <v>30</v>
      </c>
      <c r="F8" s="235">
        <f>MIN(C19:C82)</f>
        <v>41.86</v>
      </c>
      <c r="G8" s="203">
        <f>AVERAGE(C19:C85)</f>
        <v>42.154333333333327</v>
      </c>
      <c r="H8" s="146">
        <v>6</v>
      </c>
      <c r="I8" s="169">
        <f>G8-F8</f>
        <v>0.29433333333332712</v>
      </c>
      <c r="J8" s="174">
        <v>1.4930555555555556E-2</v>
      </c>
      <c r="K8" s="181">
        <f>J8</f>
        <v>1.4930555555555556E-2</v>
      </c>
      <c r="L8" s="182">
        <f>K8</f>
        <v>1.4930555555555556E-2</v>
      </c>
      <c r="M8" s="198" t="s">
        <v>167</v>
      </c>
      <c r="N8" s="147"/>
      <c r="O8" s="145"/>
      <c r="P8" s="45"/>
    </row>
    <row r="9" spans="1:16" s="3" customFormat="1" ht="30" customHeight="1">
      <c r="A9" s="158">
        <v>2</v>
      </c>
      <c r="B9" s="164" t="s">
        <v>125</v>
      </c>
      <c r="C9" s="161">
        <v>21</v>
      </c>
      <c r="D9" s="46">
        <f>COUNTA(D19:D83)+D8+1</f>
        <v>68</v>
      </c>
      <c r="E9" s="166">
        <f>COUNTA(D19:D83)+1</f>
        <v>38</v>
      </c>
      <c r="F9" s="236">
        <f>MIN(D19:D82)</f>
        <v>41.73</v>
      </c>
      <c r="G9" s="122">
        <f>AVERAGE(D19:D84)</f>
        <v>42.090810810810808</v>
      </c>
      <c r="H9" s="44">
        <v>1</v>
      </c>
      <c r="I9" s="170">
        <f>G9-F9</f>
        <v>0.36081081081081123</v>
      </c>
      <c r="J9" s="175">
        <v>3.5092592592592592E-2</v>
      </c>
      <c r="K9" s="183">
        <f>J9-J8</f>
        <v>2.0162037037037034E-2</v>
      </c>
      <c r="L9" s="184">
        <f>K9</f>
        <v>2.0162037037037034E-2</v>
      </c>
      <c r="M9" s="199" t="s">
        <v>185</v>
      </c>
      <c r="N9" s="149" t="s">
        <v>238</v>
      </c>
      <c r="O9" s="270" t="s">
        <v>239</v>
      </c>
      <c r="P9" s="45"/>
    </row>
    <row r="10" spans="1:16" s="3" customFormat="1" ht="30" customHeight="1" thickBot="1">
      <c r="A10" s="158">
        <v>3</v>
      </c>
      <c r="B10" s="164" t="s">
        <v>126</v>
      </c>
      <c r="C10" s="161">
        <v>2</v>
      </c>
      <c r="D10" s="46">
        <f>COUNTA(E19:E83)+D9+1</f>
        <v>90</v>
      </c>
      <c r="E10" s="166">
        <f>COUNTA(E19:E83)+1</f>
        <v>22</v>
      </c>
      <c r="F10" s="262">
        <f>MIN(E19:E84)</f>
        <v>41.93</v>
      </c>
      <c r="G10" s="121">
        <f>AVERAGE(E19:E85)</f>
        <v>42.14714285714286</v>
      </c>
      <c r="H10" s="44">
        <v>4</v>
      </c>
      <c r="I10" s="170">
        <f t="shared" ref="I10:I13" si="0">G10-F10</f>
        <v>0.21714285714286063</v>
      </c>
      <c r="J10" s="175">
        <v>4.6261574074074073E-2</v>
      </c>
      <c r="K10" s="183">
        <f>J10-J9</f>
        <v>1.1168981481481481E-2</v>
      </c>
      <c r="L10" s="184">
        <f>K10+L8</f>
        <v>2.6099537037037039E-2</v>
      </c>
      <c r="M10" s="199" t="s">
        <v>192</v>
      </c>
      <c r="N10" s="149"/>
      <c r="O10" s="132"/>
      <c r="P10" s="45"/>
    </row>
    <row r="11" spans="1:16" s="3" customFormat="1" ht="30" customHeight="1" thickBot="1">
      <c r="A11" s="158">
        <v>4</v>
      </c>
      <c r="B11" s="164" t="s">
        <v>126</v>
      </c>
      <c r="C11" s="161">
        <v>15</v>
      </c>
      <c r="D11" s="46">
        <f>COUNTA(F19:F83)+D10+1</f>
        <v>150</v>
      </c>
      <c r="E11" s="166">
        <f>COUNTA(F19:F83)+1</f>
        <v>60</v>
      </c>
      <c r="F11" s="261">
        <f>MIN(F19:F84)</f>
        <v>41.5</v>
      </c>
      <c r="G11" s="121">
        <f>AVERAGE(F19:F84)</f>
        <v>41.924915254237291</v>
      </c>
      <c r="H11" s="44">
        <v>1</v>
      </c>
      <c r="I11" s="170">
        <f t="shared" si="0"/>
        <v>0.42491525423729115</v>
      </c>
      <c r="J11" s="175">
        <v>7.6493055555555564E-2</v>
      </c>
      <c r="K11" s="183">
        <f>J11-J10</f>
        <v>3.0231481481481491E-2</v>
      </c>
      <c r="L11" s="185">
        <f>K11+L10</f>
        <v>5.633101851851853E-2</v>
      </c>
      <c r="M11" s="199" t="s">
        <v>210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125</v>
      </c>
      <c r="C12" s="162">
        <v>44</v>
      </c>
      <c r="D12" s="46">
        <f>COUNTA(G19:G83)+D11+1</f>
        <v>190</v>
      </c>
      <c r="E12" s="166">
        <f>COUNTA(G19:G83)+1</f>
        <v>40</v>
      </c>
      <c r="F12" s="202">
        <f>MIN(G19:G84)</f>
        <v>42.05</v>
      </c>
      <c r="G12" s="121">
        <f>AVERAGE(G19:G884)</f>
        <v>42.337948717948727</v>
      </c>
      <c r="H12" s="44">
        <v>4</v>
      </c>
      <c r="I12" s="170">
        <f t="shared" si="0"/>
        <v>0.28794871794872989</v>
      </c>
      <c r="J12" s="175">
        <v>9.7222222222222224E-2</v>
      </c>
      <c r="K12" s="183">
        <f>J12-J11</f>
        <v>2.072916666666666E-2</v>
      </c>
      <c r="L12" s="184">
        <f>K12+L9</f>
        <v>4.0891203703703694E-2</v>
      </c>
      <c r="M12" s="199" t="s">
        <v>184</v>
      </c>
      <c r="N12" s="148"/>
      <c r="O12" s="120"/>
    </row>
    <row r="13" spans="1:16" s="3" customFormat="1" ht="30" customHeight="1" thickBot="1">
      <c r="A13" s="159" t="s">
        <v>37</v>
      </c>
      <c r="B13" s="207" t="s">
        <v>125</v>
      </c>
      <c r="C13" s="163">
        <v>9</v>
      </c>
      <c r="D13" s="201">
        <f>COUNTA(H19:H83)+D12+1</f>
        <v>245</v>
      </c>
      <c r="E13" s="237">
        <f>COUNTA(H19:H83)+1</f>
        <v>55</v>
      </c>
      <c r="F13" s="172">
        <f>MIN(H19:H84)</f>
        <v>41.82</v>
      </c>
      <c r="G13" s="150">
        <f>AVERAGE(H19:H84)</f>
        <v>42.110925925925919</v>
      </c>
      <c r="H13" s="151">
        <v>3</v>
      </c>
      <c r="I13" s="173">
        <f t="shared" si="0"/>
        <v>0.2909259259259187</v>
      </c>
      <c r="J13" s="176" t="str">
        <f>'Общие результаты'!G6</f>
        <v>3:00:18</v>
      </c>
      <c r="K13" s="186">
        <f>J13-J12</f>
        <v>2.7986111111111114E-2</v>
      </c>
      <c r="L13" s="187">
        <f>K13+L12</f>
        <v>6.8877314814814808E-2</v>
      </c>
      <c r="M13" s="178"/>
      <c r="N13" s="271" t="s">
        <v>238</v>
      </c>
      <c r="O13" s="272" t="s">
        <v>240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AVERAGE(F8,F10,F11)</f>
        <v>41.763333333333328</v>
      </c>
      <c r="G14" s="75">
        <f>AVERAGE(G8,G10,G11)</f>
        <v>42.075463814904495</v>
      </c>
      <c r="H14" s="130" t="s">
        <v>250</v>
      </c>
      <c r="I14" s="76">
        <f>AVERAGE(I8,I10,I11)</f>
        <v>0.31213048157115963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AVERAGE(F9,F12,F13)</f>
        <v>41.866666666666667</v>
      </c>
      <c r="G15" s="52">
        <f>AVERAGE(G9,G12,G13)</f>
        <v>42.179895151561823</v>
      </c>
      <c r="H15" s="131" t="s">
        <v>251</v>
      </c>
      <c r="I15" s="53">
        <f>AVERAGE(I9,I12,I13)</f>
        <v>0.31322848489515326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41.814999999999998</v>
      </c>
      <c r="G16" s="56">
        <f>AVERAGE(C19:H81)</f>
        <v>42.107583333333295</v>
      </c>
      <c r="H16" s="57"/>
      <c r="I16" s="58">
        <f>AVERAGE(I8:I13)</f>
        <v>0.31267948323315647</v>
      </c>
      <c r="J16" s="50"/>
      <c r="K16" s="50"/>
      <c r="L16" s="50"/>
      <c r="M16" s="54"/>
      <c r="N16" s="54"/>
    </row>
    <row r="18" spans="1:14" ht="15.75" thickBot="1">
      <c r="C18" s="59" t="str">
        <f>B8</f>
        <v>Пикулин Паша</v>
      </c>
      <c r="D18" s="59" t="str">
        <f>B9</f>
        <v>Паненко Женя</v>
      </c>
      <c r="E18" s="13" t="str">
        <f>B10</f>
        <v>Пикулин Паша</v>
      </c>
      <c r="F18" s="13" t="str">
        <f>B11</f>
        <v>Пикулин Паша</v>
      </c>
      <c r="G18" s="13" t="str">
        <f>B12</f>
        <v>Паненко Женя</v>
      </c>
      <c r="H18" s="13" t="str">
        <f>B13</f>
        <v>Паненко Женя</v>
      </c>
      <c r="I18" s="13"/>
      <c r="J18" s="13"/>
    </row>
    <row r="19" spans="1:14">
      <c r="B19" s="1">
        <v>1</v>
      </c>
      <c r="C19" s="60">
        <v>44.3</v>
      </c>
      <c r="D19" s="61">
        <v>42.26</v>
      </c>
      <c r="E19" s="61">
        <v>42.17</v>
      </c>
      <c r="F19" s="61">
        <v>42.03</v>
      </c>
      <c r="G19" s="61">
        <v>42.72</v>
      </c>
      <c r="H19" s="61">
        <v>42.11</v>
      </c>
      <c r="I19" s="190"/>
      <c r="J19" s="191"/>
      <c r="K19" s="188"/>
      <c r="M19" s="2"/>
      <c r="N19" s="2"/>
    </row>
    <row r="20" spans="1:14">
      <c r="B20" s="1">
        <v>2</v>
      </c>
      <c r="C20" s="62">
        <v>42.5</v>
      </c>
      <c r="D20" s="63">
        <v>42.36</v>
      </c>
      <c r="E20" s="63">
        <v>42.17</v>
      </c>
      <c r="F20" s="63">
        <v>41.91</v>
      </c>
      <c r="G20" s="63">
        <v>42.58</v>
      </c>
      <c r="H20" s="63">
        <v>42.17</v>
      </c>
      <c r="I20" s="188"/>
      <c r="J20" s="192"/>
      <c r="K20" s="188"/>
      <c r="M20" s="3"/>
      <c r="N20" s="3"/>
    </row>
    <row r="21" spans="1:14">
      <c r="B21" s="1">
        <v>3</v>
      </c>
      <c r="C21" s="62">
        <v>42.17</v>
      </c>
      <c r="D21" s="63">
        <v>42.03</v>
      </c>
      <c r="E21" s="63">
        <v>42.21</v>
      </c>
      <c r="F21" s="63">
        <v>41.86</v>
      </c>
      <c r="G21" s="63">
        <v>42.49</v>
      </c>
      <c r="H21" s="63">
        <v>42.06</v>
      </c>
      <c r="I21" s="188"/>
      <c r="J21" s="192"/>
      <c r="K21" s="188"/>
      <c r="M21" s="3"/>
      <c r="N21" s="3"/>
    </row>
    <row r="22" spans="1:14">
      <c r="A22" s="274"/>
      <c r="B22" s="1">
        <v>4</v>
      </c>
      <c r="C22" s="62">
        <v>42.3</v>
      </c>
      <c r="D22" s="63">
        <v>42.24</v>
      </c>
      <c r="E22" s="63">
        <v>41.93</v>
      </c>
      <c r="F22" s="63">
        <v>41.77</v>
      </c>
      <c r="G22" s="63">
        <v>42.29</v>
      </c>
      <c r="H22" s="63">
        <v>41.89</v>
      </c>
      <c r="I22" s="188"/>
      <c r="J22" s="192"/>
      <c r="K22" s="188"/>
      <c r="M22" s="3"/>
      <c r="N22" s="3"/>
    </row>
    <row r="23" spans="1:14">
      <c r="B23" s="1">
        <v>5</v>
      </c>
      <c r="C23" s="62">
        <v>42.12</v>
      </c>
      <c r="D23" s="63">
        <v>42.17</v>
      </c>
      <c r="E23" s="63">
        <v>42.27</v>
      </c>
      <c r="F23" s="63">
        <v>41.82</v>
      </c>
      <c r="G23" s="63">
        <v>42.05</v>
      </c>
      <c r="H23" s="63">
        <v>42.08</v>
      </c>
      <c r="I23" s="188"/>
      <c r="J23" s="192"/>
      <c r="K23" s="188"/>
    </row>
    <row r="24" spans="1:14">
      <c r="B24" s="1">
        <v>6</v>
      </c>
      <c r="C24" s="62">
        <v>41.92</v>
      </c>
      <c r="D24" s="63">
        <v>42.07</v>
      </c>
      <c r="E24" s="63">
        <v>42.05</v>
      </c>
      <c r="F24" s="63">
        <v>41.86</v>
      </c>
      <c r="G24" s="63">
        <v>42.45</v>
      </c>
      <c r="H24" s="63">
        <v>42.14</v>
      </c>
      <c r="I24" s="188"/>
      <c r="J24" s="192"/>
      <c r="K24" s="188"/>
    </row>
    <row r="25" spans="1:14">
      <c r="B25" s="1">
        <v>7</v>
      </c>
      <c r="C25" s="62">
        <v>41.9</v>
      </c>
      <c r="D25" s="63">
        <v>42.13</v>
      </c>
      <c r="E25" s="63">
        <v>42.02</v>
      </c>
      <c r="F25" s="63">
        <v>41.74</v>
      </c>
      <c r="G25" s="63">
        <v>42.36</v>
      </c>
      <c r="H25" s="63">
        <v>42.05</v>
      </c>
      <c r="I25" s="188"/>
      <c r="J25" s="192"/>
      <c r="K25" s="188"/>
    </row>
    <row r="26" spans="1:14">
      <c r="B26" s="1">
        <v>8</v>
      </c>
      <c r="C26" s="62">
        <v>41.88</v>
      </c>
      <c r="D26" s="63">
        <v>42.17</v>
      </c>
      <c r="E26" s="63">
        <v>42.07</v>
      </c>
      <c r="F26" s="63">
        <v>41.82</v>
      </c>
      <c r="G26" s="63">
        <v>42.36</v>
      </c>
      <c r="H26" s="63">
        <v>42.06</v>
      </c>
      <c r="I26" s="188"/>
      <c r="J26" s="192"/>
      <c r="K26" s="188"/>
    </row>
    <row r="27" spans="1:14">
      <c r="B27" s="1">
        <v>9</v>
      </c>
      <c r="C27" s="74">
        <v>42.06</v>
      </c>
      <c r="D27" s="63">
        <v>42.08</v>
      </c>
      <c r="E27" s="63">
        <v>42.13</v>
      </c>
      <c r="F27" s="63">
        <v>41.71</v>
      </c>
      <c r="G27" s="63">
        <v>42.17</v>
      </c>
      <c r="H27" s="63">
        <v>42.06</v>
      </c>
      <c r="I27" s="188"/>
      <c r="J27" s="192"/>
      <c r="K27" s="188"/>
    </row>
    <row r="28" spans="1:14">
      <c r="B28" s="1">
        <v>10</v>
      </c>
      <c r="C28" s="62">
        <v>41.86</v>
      </c>
      <c r="D28" s="63">
        <v>41.95</v>
      </c>
      <c r="E28" s="63">
        <v>42.06</v>
      </c>
      <c r="F28" s="63">
        <v>41.76</v>
      </c>
      <c r="G28" s="63">
        <v>42.25</v>
      </c>
      <c r="H28" s="63">
        <v>42.09</v>
      </c>
      <c r="I28" s="188"/>
      <c r="J28" s="192"/>
      <c r="K28" s="188"/>
    </row>
    <row r="29" spans="1:14">
      <c r="B29" s="1">
        <v>11</v>
      </c>
      <c r="C29" s="62">
        <v>41.97</v>
      </c>
      <c r="D29" s="63">
        <v>42.01</v>
      </c>
      <c r="E29" s="63">
        <v>42.33</v>
      </c>
      <c r="F29" s="63">
        <v>41.79</v>
      </c>
      <c r="G29" s="63">
        <v>42.08</v>
      </c>
      <c r="H29" s="63">
        <v>42.16</v>
      </c>
      <c r="I29" s="188"/>
      <c r="J29" s="192"/>
      <c r="K29" s="188"/>
    </row>
    <row r="30" spans="1:14">
      <c r="B30" s="1">
        <v>12</v>
      </c>
      <c r="C30" s="62">
        <v>42.01</v>
      </c>
      <c r="D30" s="63">
        <v>42.13</v>
      </c>
      <c r="E30" s="63">
        <v>42.02</v>
      </c>
      <c r="F30" s="63">
        <v>41.6</v>
      </c>
      <c r="G30" s="63">
        <v>42.79</v>
      </c>
      <c r="H30" s="63">
        <v>41.88</v>
      </c>
      <c r="I30" s="188"/>
      <c r="J30" s="192"/>
      <c r="K30" s="188"/>
    </row>
    <row r="31" spans="1:14">
      <c r="B31" s="1">
        <v>13</v>
      </c>
      <c r="C31" s="62">
        <v>41.89</v>
      </c>
      <c r="D31" s="63">
        <v>42.18</v>
      </c>
      <c r="E31" s="63">
        <v>42.01</v>
      </c>
      <c r="F31" s="63">
        <v>42.15</v>
      </c>
      <c r="G31" s="63">
        <v>42.65</v>
      </c>
      <c r="H31" s="63">
        <v>42</v>
      </c>
      <c r="I31" s="188"/>
      <c r="J31" s="192"/>
      <c r="K31" s="189"/>
      <c r="L31" s="1"/>
    </row>
    <row r="32" spans="1:14">
      <c r="B32" s="1">
        <v>14</v>
      </c>
      <c r="C32" s="65">
        <v>42.03</v>
      </c>
      <c r="D32" s="63">
        <v>42.09</v>
      </c>
      <c r="E32" s="63">
        <v>42.27</v>
      </c>
      <c r="F32" s="63">
        <v>41.99</v>
      </c>
      <c r="G32" s="63">
        <v>42.27</v>
      </c>
      <c r="H32" s="63">
        <v>42.18</v>
      </c>
      <c r="I32" s="188"/>
      <c r="J32" s="192"/>
      <c r="K32" s="189"/>
      <c r="L32" s="1"/>
    </row>
    <row r="33" spans="2:12">
      <c r="B33" s="1">
        <v>15</v>
      </c>
      <c r="C33" s="62">
        <v>42.08</v>
      </c>
      <c r="D33" s="63">
        <v>41.98</v>
      </c>
      <c r="E33" s="63">
        <v>42.2</v>
      </c>
      <c r="F33" s="63">
        <v>41.71</v>
      </c>
      <c r="G33" s="63">
        <v>42.48</v>
      </c>
      <c r="H33" s="63">
        <v>42.1</v>
      </c>
      <c r="I33" s="188"/>
      <c r="J33" s="192"/>
      <c r="K33" s="189"/>
      <c r="L33" s="1"/>
    </row>
    <row r="34" spans="2:12">
      <c r="B34" s="1">
        <v>16</v>
      </c>
      <c r="C34" s="62">
        <v>42.1</v>
      </c>
      <c r="D34" s="80">
        <v>42.37</v>
      </c>
      <c r="E34" s="63">
        <v>42.24</v>
      </c>
      <c r="F34" s="63">
        <v>42.23</v>
      </c>
      <c r="G34" s="63">
        <v>42.49</v>
      </c>
      <c r="H34" s="63">
        <v>42.12</v>
      </c>
      <c r="I34" s="188"/>
      <c r="J34" s="192"/>
      <c r="K34" s="189"/>
      <c r="L34" s="1"/>
    </row>
    <row r="35" spans="2:12">
      <c r="B35" s="1">
        <v>17</v>
      </c>
      <c r="C35" s="62">
        <v>42.06</v>
      </c>
      <c r="D35" s="63">
        <v>42.23</v>
      </c>
      <c r="E35" s="63">
        <v>42.03</v>
      </c>
      <c r="F35" s="63">
        <v>41.85</v>
      </c>
      <c r="G35" s="63">
        <v>42.57</v>
      </c>
      <c r="H35" s="63">
        <v>42.21</v>
      </c>
      <c r="I35" s="188"/>
      <c r="J35" s="192"/>
      <c r="K35" s="189"/>
      <c r="L35" s="1"/>
    </row>
    <row r="36" spans="2:12">
      <c r="B36" s="1">
        <v>18</v>
      </c>
      <c r="C36" s="62">
        <v>42.08</v>
      </c>
      <c r="D36" s="63">
        <v>42.16</v>
      </c>
      <c r="E36" s="63">
        <v>42.26</v>
      </c>
      <c r="F36" s="63">
        <v>42.09</v>
      </c>
      <c r="G36" s="63">
        <v>42.14</v>
      </c>
      <c r="H36" s="63">
        <v>42.04</v>
      </c>
      <c r="I36" s="188"/>
      <c r="J36" s="192"/>
      <c r="K36" s="189"/>
      <c r="L36" s="1"/>
    </row>
    <row r="37" spans="2:12">
      <c r="B37" s="1">
        <v>19</v>
      </c>
      <c r="C37" s="62">
        <v>41.9</v>
      </c>
      <c r="D37" s="63">
        <v>41.91</v>
      </c>
      <c r="E37" s="63">
        <v>42.11</v>
      </c>
      <c r="F37" s="63">
        <v>41.69</v>
      </c>
      <c r="G37" s="63">
        <v>42.15</v>
      </c>
      <c r="H37" s="63">
        <v>42.06</v>
      </c>
      <c r="I37" s="188"/>
      <c r="J37" s="192"/>
      <c r="K37" s="189"/>
      <c r="L37" s="1"/>
    </row>
    <row r="38" spans="2:12">
      <c r="B38" s="1">
        <v>20</v>
      </c>
      <c r="C38" s="62">
        <v>42.13</v>
      </c>
      <c r="D38" s="63">
        <v>41.95</v>
      </c>
      <c r="E38" s="63">
        <v>42.21</v>
      </c>
      <c r="F38" s="63">
        <v>41.76</v>
      </c>
      <c r="G38" s="63">
        <v>42.11</v>
      </c>
      <c r="H38" s="63">
        <v>42.22</v>
      </c>
      <c r="I38" s="188"/>
      <c r="J38" s="192"/>
      <c r="K38" s="189"/>
      <c r="L38" s="1"/>
    </row>
    <row r="39" spans="2:12">
      <c r="B39" s="1">
        <v>21</v>
      </c>
      <c r="C39" s="62">
        <v>42.17</v>
      </c>
      <c r="D39" s="63">
        <v>41.89</v>
      </c>
      <c r="E39" s="63">
        <v>42.33</v>
      </c>
      <c r="F39" s="63">
        <v>41.99</v>
      </c>
      <c r="G39" s="63">
        <v>42.41</v>
      </c>
      <c r="H39" s="63">
        <v>42.12</v>
      </c>
      <c r="I39" s="188"/>
      <c r="J39" s="192"/>
      <c r="K39" s="189"/>
      <c r="L39" s="1"/>
    </row>
    <row r="40" spans="2:12">
      <c r="B40" s="1">
        <v>22</v>
      </c>
      <c r="C40" s="62">
        <v>42.31</v>
      </c>
      <c r="D40" s="63">
        <v>41.99</v>
      </c>
      <c r="E40" s="63"/>
      <c r="F40" s="63">
        <v>41.7</v>
      </c>
      <c r="G40" s="63">
        <v>42.4</v>
      </c>
      <c r="H40" s="63">
        <v>41.82</v>
      </c>
      <c r="I40" s="188"/>
      <c r="J40" s="192"/>
      <c r="K40" s="189"/>
      <c r="L40" s="1"/>
    </row>
    <row r="41" spans="2:12">
      <c r="B41" s="1">
        <v>23</v>
      </c>
      <c r="C41" s="62">
        <v>42.01</v>
      </c>
      <c r="D41" s="63">
        <v>42.29</v>
      </c>
      <c r="E41" s="63"/>
      <c r="F41" s="63">
        <v>41.81</v>
      </c>
      <c r="G41" s="63">
        <v>42.3</v>
      </c>
      <c r="H41" s="63">
        <v>42.33</v>
      </c>
      <c r="I41" s="188"/>
      <c r="J41" s="192"/>
      <c r="K41" s="189"/>
      <c r="L41" s="1"/>
    </row>
    <row r="42" spans="2:12">
      <c r="B42" s="1">
        <v>24</v>
      </c>
      <c r="C42" s="62">
        <v>42.31</v>
      </c>
      <c r="D42" s="63">
        <v>42.16</v>
      </c>
      <c r="E42" s="63"/>
      <c r="F42" s="63">
        <v>41.66</v>
      </c>
      <c r="G42" s="63">
        <v>42.21</v>
      </c>
      <c r="H42" s="63">
        <v>42.03</v>
      </c>
      <c r="I42" s="188"/>
      <c r="J42" s="192"/>
      <c r="K42" s="189"/>
      <c r="L42" s="1"/>
    </row>
    <row r="43" spans="2:12">
      <c r="B43" s="1">
        <v>25</v>
      </c>
      <c r="C43" s="62">
        <v>42.01</v>
      </c>
      <c r="D43" s="63">
        <v>42.03</v>
      </c>
      <c r="E43" s="63"/>
      <c r="F43" s="63">
        <v>41.69</v>
      </c>
      <c r="G43" s="63">
        <v>42.3</v>
      </c>
      <c r="H43" s="63">
        <v>41.97</v>
      </c>
      <c r="I43" s="188"/>
      <c r="J43" s="192"/>
      <c r="K43" s="189"/>
      <c r="L43" s="1"/>
    </row>
    <row r="44" spans="2:12">
      <c r="B44" s="1">
        <v>26</v>
      </c>
      <c r="C44" s="62">
        <v>42.13</v>
      </c>
      <c r="D44" s="63">
        <v>41.99</v>
      </c>
      <c r="E44" s="63"/>
      <c r="F44" s="63">
        <v>41.63</v>
      </c>
      <c r="G44" s="63">
        <v>42.39</v>
      </c>
      <c r="H44" s="63">
        <v>42.04</v>
      </c>
      <c r="I44" s="188"/>
      <c r="J44" s="192"/>
      <c r="K44" s="189"/>
      <c r="L44" s="1"/>
    </row>
    <row r="45" spans="2:12">
      <c r="B45" s="1">
        <v>27</v>
      </c>
      <c r="C45" s="62">
        <v>42.07</v>
      </c>
      <c r="D45" s="63">
        <v>41.73</v>
      </c>
      <c r="E45" s="63"/>
      <c r="F45" s="63">
        <v>42.2</v>
      </c>
      <c r="G45" s="63">
        <v>42.42</v>
      </c>
      <c r="H45" s="63">
        <v>42.03</v>
      </c>
      <c r="I45" s="188"/>
      <c r="J45" s="192"/>
      <c r="K45" s="189"/>
      <c r="L45" s="1"/>
    </row>
    <row r="46" spans="2:12">
      <c r="B46" s="1">
        <v>28</v>
      </c>
      <c r="C46" s="62">
        <v>41.87</v>
      </c>
      <c r="D46" s="63">
        <v>42</v>
      </c>
      <c r="E46" s="63"/>
      <c r="F46" s="63">
        <v>42.02</v>
      </c>
      <c r="G46" s="63">
        <v>42.21</v>
      </c>
      <c r="H46" s="63">
        <v>41.99</v>
      </c>
      <c r="I46" s="188"/>
      <c r="J46" s="192"/>
      <c r="K46" s="189"/>
      <c r="L46" s="1"/>
    </row>
    <row r="47" spans="2:12">
      <c r="B47" s="1">
        <v>29</v>
      </c>
      <c r="C47" s="62">
        <v>42.14</v>
      </c>
      <c r="D47" s="63">
        <v>43.01</v>
      </c>
      <c r="E47" s="63"/>
      <c r="F47" s="63">
        <v>41.98</v>
      </c>
      <c r="G47" s="63">
        <v>42.21</v>
      </c>
      <c r="H47" s="63">
        <v>42.13</v>
      </c>
      <c r="I47" s="188"/>
      <c r="J47" s="192"/>
      <c r="K47" s="189"/>
      <c r="L47" s="1"/>
    </row>
    <row r="48" spans="2:12">
      <c r="B48" s="1">
        <v>30</v>
      </c>
      <c r="C48" s="62">
        <v>42.35</v>
      </c>
      <c r="D48" s="63">
        <v>42</v>
      </c>
      <c r="E48" s="63"/>
      <c r="F48" s="63">
        <v>41.9</v>
      </c>
      <c r="G48" s="63">
        <v>42.24</v>
      </c>
      <c r="H48" s="63">
        <v>41.91</v>
      </c>
      <c r="I48" s="188"/>
      <c r="J48" s="192"/>
      <c r="K48" s="189"/>
      <c r="L48" s="1"/>
    </row>
    <row r="49" spans="2:12">
      <c r="B49" s="1">
        <v>31</v>
      </c>
      <c r="C49" s="62"/>
      <c r="D49" s="63">
        <v>42.11</v>
      </c>
      <c r="E49" s="63"/>
      <c r="F49" s="63">
        <v>41.66</v>
      </c>
      <c r="G49" s="63">
        <v>42.19</v>
      </c>
      <c r="H49" s="63">
        <v>42.05</v>
      </c>
      <c r="I49" s="188"/>
      <c r="J49" s="192"/>
      <c r="K49" s="189"/>
      <c r="L49" s="1"/>
    </row>
    <row r="50" spans="2:12">
      <c r="B50" s="1">
        <v>32</v>
      </c>
      <c r="C50" s="62"/>
      <c r="D50" s="63">
        <v>42</v>
      </c>
      <c r="E50" s="63"/>
      <c r="F50" s="63">
        <v>41.8</v>
      </c>
      <c r="G50" s="63">
        <v>42.22</v>
      </c>
      <c r="H50" s="63">
        <v>42.29</v>
      </c>
      <c r="I50" s="188"/>
      <c r="J50" s="192"/>
      <c r="K50" s="189"/>
      <c r="L50" s="1"/>
    </row>
    <row r="51" spans="2:12">
      <c r="B51" s="1">
        <v>33</v>
      </c>
      <c r="C51" s="62"/>
      <c r="D51" s="63">
        <v>41.97</v>
      </c>
      <c r="E51" s="63"/>
      <c r="F51" s="63">
        <v>41.95</v>
      </c>
      <c r="G51" s="63">
        <v>42.24</v>
      </c>
      <c r="H51" s="63">
        <v>42.53</v>
      </c>
      <c r="I51" s="188"/>
      <c r="J51" s="192"/>
      <c r="K51" s="189"/>
      <c r="L51" s="1"/>
    </row>
    <row r="52" spans="2:12">
      <c r="B52" s="1">
        <v>34</v>
      </c>
      <c r="C52" s="62"/>
      <c r="D52" s="63">
        <v>41.89</v>
      </c>
      <c r="E52" s="63"/>
      <c r="F52" s="63">
        <v>41.79</v>
      </c>
      <c r="G52" s="63">
        <v>42.33</v>
      </c>
      <c r="H52" s="63">
        <v>42.02</v>
      </c>
      <c r="I52" s="188"/>
      <c r="J52" s="192"/>
      <c r="K52" s="189"/>
      <c r="L52" s="1"/>
    </row>
    <row r="53" spans="2:12">
      <c r="B53" s="1">
        <v>35</v>
      </c>
      <c r="C53" s="62"/>
      <c r="D53" s="63">
        <v>41.82</v>
      </c>
      <c r="E53" s="63"/>
      <c r="F53" s="63">
        <v>41.84</v>
      </c>
      <c r="G53" s="63">
        <v>42.4</v>
      </c>
      <c r="H53" s="63">
        <v>42.16</v>
      </c>
      <c r="I53" s="188"/>
      <c r="J53" s="192"/>
      <c r="K53" s="189"/>
      <c r="L53" s="1"/>
    </row>
    <row r="54" spans="2:12">
      <c r="B54" s="1">
        <v>36</v>
      </c>
      <c r="C54" s="62"/>
      <c r="D54" s="63">
        <v>41.89</v>
      </c>
      <c r="E54" s="63"/>
      <c r="F54" s="63">
        <v>41.94</v>
      </c>
      <c r="G54" s="63">
        <v>42.32</v>
      </c>
      <c r="H54" s="63">
        <v>42.1</v>
      </c>
      <c r="I54" s="188"/>
      <c r="J54" s="192"/>
      <c r="K54" s="189"/>
      <c r="L54" s="1"/>
    </row>
    <row r="55" spans="2:12">
      <c r="B55" s="1">
        <v>37</v>
      </c>
      <c r="C55" s="62"/>
      <c r="D55" s="63">
        <v>42.12</v>
      </c>
      <c r="E55" s="63"/>
      <c r="F55" s="63">
        <v>41.92</v>
      </c>
      <c r="G55" s="63">
        <v>42.19</v>
      </c>
      <c r="H55" s="63">
        <v>42.31</v>
      </c>
      <c r="I55" s="188"/>
      <c r="J55" s="192"/>
      <c r="K55" s="189"/>
      <c r="L55" s="1"/>
    </row>
    <row r="56" spans="2:12">
      <c r="B56" s="1">
        <v>38</v>
      </c>
      <c r="C56" s="62"/>
      <c r="D56" s="63"/>
      <c r="E56" s="63"/>
      <c r="F56" s="63">
        <v>41.96</v>
      </c>
      <c r="G56" s="63">
        <v>42.32</v>
      </c>
      <c r="H56" s="63">
        <v>42.14</v>
      </c>
      <c r="I56" s="188"/>
      <c r="J56" s="192"/>
      <c r="K56" s="189"/>
      <c r="L56" s="1"/>
    </row>
    <row r="57" spans="2:12">
      <c r="B57" s="1">
        <v>39</v>
      </c>
      <c r="C57" s="62"/>
      <c r="D57" s="63"/>
      <c r="E57" s="63"/>
      <c r="F57" s="63">
        <v>41.5</v>
      </c>
      <c r="G57" s="63">
        <v>42.43</v>
      </c>
      <c r="H57" s="63">
        <v>42.3</v>
      </c>
      <c r="I57" s="188"/>
      <c r="J57" s="192"/>
      <c r="K57" s="189"/>
      <c r="L57" s="1"/>
    </row>
    <row r="58" spans="2:12">
      <c r="B58" s="1">
        <v>40</v>
      </c>
      <c r="C58" s="62"/>
      <c r="D58" s="63"/>
      <c r="E58" s="63"/>
      <c r="F58" s="63">
        <v>42.42</v>
      </c>
      <c r="G58" s="63"/>
      <c r="H58" s="63">
        <v>42.15</v>
      </c>
      <c r="I58" s="188"/>
      <c r="J58" s="192"/>
      <c r="K58" s="189"/>
      <c r="L58" s="1"/>
    </row>
    <row r="59" spans="2:12">
      <c r="B59" s="1">
        <v>41</v>
      </c>
      <c r="C59" s="62"/>
      <c r="D59" s="63"/>
      <c r="E59" s="63"/>
      <c r="F59" s="63">
        <v>42.13</v>
      </c>
      <c r="G59" s="63"/>
      <c r="H59" s="63">
        <v>42.12</v>
      </c>
      <c r="I59" s="188"/>
      <c r="J59" s="192"/>
      <c r="K59" s="189"/>
      <c r="L59" s="1"/>
    </row>
    <row r="60" spans="2:12">
      <c r="B60" s="1">
        <v>42</v>
      </c>
      <c r="C60" s="62"/>
      <c r="D60" s="63"/>
      <c r="E60" s="63"/>
      <c r="F60" s="63">
        <v>41.91</v>
      </c>
      <c r="G60" s="63"/>
      <c r="H60" s="63">
        <v>42.22</v>
      </c>
      <c r="I60" s="188"/>
      <c r="J60" s="192"/>
      <c r="K60" s="189"/>
      <c r="L60" s="1"/>
    </row>
    <row r="61" spans="2:12">
      <c r="B61" s="1">
        <v>43</v>
      </c>
      <c r="C61" s="62"/>
      <c r="D61" s="63"/>
      <c r="E61" s="63"/>
      <c r="F61" s="63">
        <v>41.75</v>
      </c>
      <c r="G61" s="63"/>
      <c r="H61" s="63">
        <v>42.12</v>
      </c>
      <c r="I61" s="188"/>
      <c r="J61" s="192"/>
      <c r="K61" s="189"/>
      <c r="L61" s="1"/>
    </row>
    <row r="62" spans="2:12">
      <c r="B62" s="1">
        <v>44</v>
      </c>
      <c r="C62" s="62"/>
      <c r="D62" s="63"/>
      <c r="E62" s="63"/>
      <c r="F62" s="63">
        <v>42.01</v>
      </c>
      <c r="G62" s="63"/>
      <c r="H62" s="63">
        <v>42.17</v>
      </c>
      <c r="I62" s="188"/>
      <c r="J62" s="192"/>
      <c r="K62" s="189"/>
      <c r="L62" s="1"/>
    </row>
    <row r="63" spans="2:12">
      <c r="B63" s="1">
        <v>45</v>
      </c>
      <c r="C63" s="62"/>
      <c r="D63" s="63"/>
      <c r="E63" s="63"/>
      <c r="F63" s="63">
        <v>42.15</v>
      </c>
      <c r="G63" s="63"/>
      <c r="H63" s="63">
        <v>42.05</v>
      </c>
      <c r="I63" s="188"/>
      <c r="J63" s="192"/>
      <c r="K63" s="189"/>
      <c r="L63" s="1"/>
    </row>
    <row r="64" spans="2:12">
      <c r="B64" s="1">
        <v>46</v>
      </c>
      <c r="C64" s="62"/>
      <c r="D64" s="63"/>
      <c r="E64" s="63"/>
      <c r="F64" s="63">
        <v>42.01</v>
      </c>
      <c r="G64" s="63"/>
      <c r="H64" s="63">
        <v>41.96</v>
      </c>
      <c r="I64" s="188"/>
      <c r="J64" s="192"/>
      <c r="K64" s="189"/>
      <c r="L64" s="1"/>
    </row>
    <row r="65" spans="1:16">
      <c r="B65" s="1">
        <v>47</v>
      </c>
      <c r="C65" s="62"/>
      <c r="D65" s="63"/>
      <c r="E65" s="63"/>
      <c r="F65" s="63">
        <v>42.13</v>
      </c>
      <c r="G65" s="63"/>
      <c r="H65" s="63">
        <v>42.06</v>
      </c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>
        <v>42.27</v>
      </c>
      <c r="G66" s="63"/>
      <c r="H66" s="63">
        <v>42.05</v>
      </c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>
        <v>42.36</v>
      </c>
      <c r="G67" s="63"/>
      <c r="H67" s="63">
        <v>42.39</v>
      </c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>
        <v>42.24</v>
      </c>
      <c r="G68" s="63"/>
      <c r="H68" s="63">
        <v>42.06</v>
      </c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>
        <v>42.04</v>
      </c>
      <c r="G69" s="63"/>
      <c r="H69" s="63">
        <v>42.11</v>
      </c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>
        <v>41.67</v>
      </c>
      <c r="G70" s="63"/>
      <c r="H70" s="63">
        <v>42.21</v>
      </c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>
        <v>41.83</v>
      </c>
      <c r="G71" s="63"/>
      <c r="H71" s="63">
        <v>42.15</v>
      </c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>
        <v>41.92</v>
      </c>
      <c r="G72" s="63"/>
      <c r="H72" s="63">
        <v>42.22</v>
      </c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>
        <v>41.95</v>
      </c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>
        <v>41.96</v>
      </c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>
        <v>41.98</v>
      </c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>
        <v>42.58</v>
      </c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>
        <v>42.18</v>
      </c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18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107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136</v>
      </c>
      <c r="C8" s="160">
        <v>44</v>
      </c>
      <c r="D8" s="200">
        <f>COUNTA(C19:C83)</f>
        <v>30</v>
      </c>
      <c r="E8" s="165">
        <f>COUNTA(C19:C83)</f>
        <v>30</v>
      </c>
      <c r="F8" s="235">
        <f>MIN(C19:C82)</f>
        <v>41.82</v>
      </c>
      <c r="G8" s="203">
        <f>AVERAGE(C19:C85)</f>
        <v>42.428999999999995</v>
      </c>
      <c r="H8" s="146">
        <v>4</v>
      </c>
      <c r="I8" s="169">
        <f>G8-F8</f>
        <v>0.60899999999999466</v>
      </c>
      <c r="J8" s="174">
        <v>1.480324074074074E-2</v>
      </c>
      <c r="K8" s="181">
        <f>J8</f>
        <v>1.480324074074074E-2</v>
      </c>
      <c r="L8" s="182">
        <f>K8</f>
        <v>1.480324074074074E-2</v>
      </c>
      <c r="M8" s="198" t="s">
        <v>168</v>
      </c>
      <c r="N8" s="147"/>
      <c r="O8" s="145"/>
      <c r="P8" s="45"/>
    </row>
    <row r="9" spans="1:16" s="3" customFormat="1" ht="30" customHeight="1" thickBot="1">
      <c r="A9" s="158">
        <v>2</v>
      </c>
      <c r="B9" s="164" t="s">
        <v>252</v>
      </c>
      <c r="C9" s="161">
        <v>13</v>
      </c>
      <c r="D9" s="46">
        <f>COUNTA(D19:D83)+D8+1</f>
        <v>91</v>
      </c>
      <c r="E9" s="166">
        <f>COUNTA(D19:D83)+1</f>
        <v>61</v>
      </c>
      <c r="F9" s="263">
        <f>MIN(D19:D82)</f>
        <v>41.82</v>
      </c>
      <c r="G9" s="122">
        <f>AVERAGE(D19:D84)</f>
        <v>42.148666666666649</v>
      </c>
      <c r="H9" s="44">
        <v>6</v>
      </c>
      <c r="I9" s="170">
        <f>G9-F9</f>
        <v>0.32866666666664912</v>
      </c>
      <c r="J9" s="175">
        <v>4.5717592592592594E-2</v>
      </c>
      <c r="K9" s="183">
        <f>J9-J8</f>
        <v>3.0914351851851853E-2</v>
      </c>
      <c r="L9" s="184">
        <f>K9</f>
        <v>3.0914351851851853E-2</v>
      </c>
      <c r="M9" s="199" t="s">
        <v>193</v>
      </c>
      <c r="N9" s="148"/>
      <c r="O9" s="119"/>
      <c r="P9" s="45"/>
    </row>
    <row r="10" spans="1:16" s="3" customFormat="1" ht="30" customHeight="1" thickBot="1">
      <c r="A10" s="158">
        <v>3</v>
      </c>
      <c r="B10" s="164" t="s">
        <v>252</v>
      </c>
      <c r="C10" s="161">
        <v>4</v>
      </c>
      <c r="D10" s="46">
        <f>COUNTA(E19:E83)+D9+1</f>
        <v>119</v>
      </c>
      <c r="E10" s="166">
        <f>COUNTA(E19:E83)+1</f>
        <v>28</v>
      </c>
      <c r="F10" s="261">
        <f>MIN(E19:E84)</f>
        <v>41.72</v>
      </c>
      <c r="G10" s="121">
        <f>AVERAGE(E19:E85)</f>
        <v>42.322962962962961</v>
      </c>
      <c r="H10" s="44">
        <v>0</v>
      </c>
      <c r="I10" s="170">
        <f t="shared" ref="I10:I13" si="0">G10-F10</f>
        <v>0.60296296296296248</v>
      </c>
      <c r="J10" s="175">
        <v>6.0601851851851851E-2</v>
      </c>
      <c r="K10" s="183">
        <f>J10-J9</f>
        <v>1.4884259259259257E-2</v>
      </c>
      <c r="L10" s="184">
        <f>K10+L9</f>
        <v>4.5798611111111109E-2</v>
      </c>
      <c r="M10" s="199" t="s">
        <v>201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136</v>
      </c>
      <c r="C11" s="161">
        <v>14</v>
      </c>
      <c r="D11" s="46">
        <f>COUNTA(F19:F83)+D10+1</f>
        <v>180</v>
      </c>
      <c r="E11" s="166">
        <f>COUNTA(F19:F83)+1</f>
        <v>61</v>
      </c>
      <c r="F11" s="202">
        <f>MIN(F19:F84)</f>
        <v>41.84</v>
      </c>
      <c r="G11" s="121">
        <f>AVERAGE(F19:F84)</f>
        <v>42.077166666666677</v>
      </c>
      <c r="H11" s="44">
        <v>8</v>
      </c>
      <c r="I11" s="170">
        <f t="shared" si="0"/>
        <v>0.23716666666667408</v>
      </c>
      <c r="J11" s="175">
        <v>9.1412037037037042E-2</v>
      </c>
      <c r="K11" s="183">
        <f>J11-J10</f>
        <v>3.081018518518519E-2</v>
      </c>
      <c r="L11" s="184">
        <f>K11+L8</f>
        <v>4.5613425925925932E-2</v>
      </c>
      <c r="M11" s="199" t="s">
        <v>218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252</v>
      </c>
      <c r="C12" s="162">
        <v>1</v>
      </c>
      <c r="D12" s="46">
        <f>COUNTA(G19:G83)+D11+1</f>
        <v>212</v>
      </c>
      <c r="E12" s="166">
        <f>COUNTA(G19:G83)+1</f>
        <v>32</v>
      </c>
      <c r="F12" s="171">
        <f>MIN(G19:G84)</f>
        <v>41.8</v>
      </c>
      <c r="G12" s="121">
        <f>AVERAGE(G19:G884)</f>
        <v>42.148387096774201</v>
      </c>
      <c r="H12" s="44">
        <v>2</v>
      </c>
      <c r="I12" s="170">
        <f t="shared" si="0"/>
        <v>0.34838709677420354</v>
      </c>
      <c r="J12" s="175">
        <v>0.10813657407407407</v>
      </c>
      <c r="K12" s="183">
        <f>J12-J11</f>
        <v>1.6724537037037024E-2</v>
      </c>
      <c r="L12" s="185">
        <f t="shared" ref="L12" si="1">K12+L10</f>
        <v>6.2523148148148133E-2</v>
      </c>
      <c r="M12" s="199" t="s">
        <v>229</v>
      </c>
      <c r="N12" s="148"/>
      <c r="O12" s="120"/>
    </row>
    <row r="13" spans="1:16" s="3" customFormat="1" ht="30" customHeight="1" thickBot="1">
      <c r="A13" s="159" t="s">
        <v>37</v>
      </c>
      <c r="B13" s="207" t="s">
        <v>136</v>
      </c>
      <c r="C13" s="163">
        <v>6</v>
      </c>
      <c r="D13" s="201">
        <f>COUNTA(H19:H83)+D12+1</f>
        <v>245</v>
      </c>
      <c r="E13" s="237">
        <f>COUNTA(H19:H83)+1</f>
        <v>33</v>
      </c>
      <c r="F13" s="172">
        <f>MIN(H19:H84)</f>
        <v>41.79</v>
      </c>
      <c r="G13" s="150">
        <f>AVERAGE(H19:H84)</f>
        <v>42.041562500000005</v>
      </c>
      <c r="H13" s="151">
        <v>2</v>
      </c>
      <c r="I13" s="173">
        <f t="shared" si="0"/>
        <v>0.25156250000000568</v>
      </c>
      <c r="J13" s="176" t="str">
        <f>'Общие результаты'!G6</f>
        <v>3:00:18</v>
      </c>
      <c r="K13" s="186">
        <f>J13-J12</f>
        <v>1.7071759259259273E-2</v>
      </c>
      <c r="L13" s="187">
        <f>K13+L11</f>
        <v>6.2685185185185205E-2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AVERAGE(F8,F11,F13)</f>
        <v>41.816666666666663</v>
      </c>
      <c r="G14" s="75">
        <f>AVERAGE(G8,G11,G13)</f>
        <v>42.18257638888889</v>
      </c>
      <c r="H14" s="130" t="s">
        <v>253</v>
      </c>
      <c r="I14" s="76">
        <f>AVERAGE(I8,I11,I13)</f>
        <v>0.36590972222222479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AVERAGE(F9,F10,F12)</f>
        <v>41.779999999999994</v>
      </c>
      <c r="G15" s="52">
        <f>AVERAGE(G9,G10,G12)</f>
        <v>42.206672242134601</v>
      </c>
      <c r="H15" s="131" t="s">
        <v>254</v>
      </c>
      <c r="I15" s="53">
        <f>AVERAGE(I9,I10,I12)</f>
        <v>0.42667224213460503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41.798333333333332</v>
      </c>
      <c r="G16" s="56">
        <f>AVERAGE(C19:H81)</f>
        <v>42.171125000000032</v>
      </c>
      <c r="H16" s="57"/>
      <c r="I16" s="58">
        <f>AVERAGE(I8:I13)</f>
        <v>0.39629098217841491</v>
      </c>
      <c r="J16" s="50"/>
      <c r="K16" s="50"/>
      <c r="L16" s="50"/>
      <c r="M16" s="54"/>
      <c r="N16" s="54"/>
    </row>
    <row r="18" spans="2:14" ht="15.75" thickBot="1">
      <c r="C18" s="59" t="str">
        <f>B8</f>
        <v>Манило Денис</v>
      </c>
      <c r="D18" s="59" t="str">
        <f>B9</f>
        <v>Мифтахутдинов Иьяс</v>
      </c>
      <c r="E18" s="13" t="str">
        <f>B10</f>
        <v>Мифтахутдинов Иьяс</v>
      </c>
      <c r="F18" s="13" t="str">
        <f>B11</f>
        <v>Манило Денис</v>
      </c>
      <c r="G18" s="13" t="str">
        <f>B12</f>
        <v>Мифтахутдинов Иьяс</v>
      </c>
      <c r="H18" s="13" t="str">
        <f>B13</f>
        <v>Манило Денис</v>
      </c>
      <c r="I18" s="13"/>
      <c r="J18" s="13"/>
    </row>
    <row r="19" spans="2:14">
      <c r="B19" s="1">
        <v>1</v>
      </c>
      <c r="C19" s="60">
        <v>48.71</v>
      </c>
      <c r="D19" s="61">
        <v>42.11</v>
      </c>
      <c r="E19" s="61">
        <v>42.13</v>
      </c>
      <c r="F19" s="61">
        <v>42.27</v>
      </c>
      <c r="G19" s="61">
        <v>42.41</v>
      </c>
      <c r="H19" s="61">
        <v>42.28</v>
      </c>
      <c r="I19" s="190"/>
      <c r="J19" s="191"/>
      <c r="K19" s="188"/>
      <c r="M19" s="2"/>
      <c r="N19" s="2"/>
    </row>
    <row r="20" spans="2:14">
      <c r="B20" s="1">
        <v>2</v>
      </c>
      <c r="C20" s="62">
        <v>43.54</v>
      </c>
      <c r="D20" s="63">
        <v>42.29</v>
      </c>
      <c r="E20" s="63">
        <v>42.07</v>
      </c>
      <c r="F20" s="63">
        <v>42.19</v>
      </c>
      <c r="G20" s="63">
        <v>42.06</v>
      </c>
      <c r="H20" s="63">
        <v>42.14</v>
      </c>
      <c r="I20" s="188"/>
      <c r="J20" s="192"/>
      <c r="K20" s="188"/>
      <c r="M20" s="3"/>
      <c r="N20" s="3"/>
    </row>
    <row r="21" spans="2:14">
      <c r="B21" s="1">
        <v>3</v>
      </c>
      <c r="C21" s="62">
        <v>42.6</v>
      </c>
      <c r="D21" s="63">
        <v>42.07</v>
      </c>
      <c r="E21" s="63">
        <v>42.37</v>
      </c>
      <c r="F21" s="63">
        <v>41.9</v>
      </c>
      <c r="G21" s="63">
        <v>42.25</v>
      </c>
      <c r="H21" s="63">
        <v>42.45</v>
      </c>
      <c r="I21" s="188"/>
      <c r="J21" s="192"/>
      <c r="K21" s="188"/>
      <c r="M21" s="3"/>
      <c r="N21" s="3"/>
    </row>
    <row r="22" spans="2:14">
      <c r="B22" s="1">
        <v>4</v>
      </c>
      <c r="C22" s="62">
        <v>42.08</v>
      </c>
      <c r="D22" s="63">
        <v>42.41</v>
      </c>
      <c r="E22" s="63">
        <v>42.05</v>
      </c>
      <c r="F22" s="63">
        <v>42.06</v>
      </c>
      <c r="G22" s="63">
        <v>41.89</v>
      </c>
      <c r="H22" s="63">
        <v>42.1</v>
      </c>
      <c r="I22" s="188"/>
      <c r="J22" s="192"/>
      <c r="K22" s="188"/>
      <c r="M22" s="3"/>
      <c r="N22" s="3"/>
    </row>
    <row r="23" spans="2:14">
      <c r="B23" s="1">
        <v>5</v>
      </c>
      <c r="C23" s="62">
        <v>42.78</v>
      </c>
      <c r="D23" s="63">
        <v>42.37</v>
      </c>
      <c r="E23" s="63">
        <v>42.07</v>
      </c>
      <c r="F23" s="63">
        <v>42.03</v>
      </c>
      <c r="G23" s="63">
        <v>42.53</v>
      </c>
      <c r="H23" s="63">
        <v>42.42</v>
      </c>
      <c r="I23" s="188"/>
      <c r="J23" s="192"/>
      <c r="K23" s="188"/>
    </row>
    <row r="24" spans="2:14">
      <c r="B24" s="1">
        <v>6</v>
      </c>
      <c r="C24" s="62">
        <v>42.56</v>
      </c>
      <c r="D24" s="63">
        <v>42.08</v>
      </c>
      <c r="E24" s="63">
        <v>42.36</v>
      </c>
      <c r="F24" s="63">
        <v>42.08</v>
      </c>
      <c r="G24" s="63">
        <v>42.2</v>
      </c>
      <c r="H24" s="63">
        <v>42.04</v>
      </c>
      <c r="I24" s="188"/>
      <c r="J24" s="192"/>
      <c r="K24" s="188"/>
    </row>
    <row r="25" spans="2:14">
      <c r="B25" s="1">
        <v>7</v>
      </c>
      <c r="C25" s="62">
        <v>42.38</v>
      </c>
      <c r="D25" s="63">
        <v>41.94</v>
      </c>
      <c r="E25" s="63">
        <v>42.64</v>
      </c>
      <c r="F25" s="63">
        <v>42.05</v>
      </c>
      <c r="G25" s="63">
        <v>41.9</v>
      </c>
      <c r="H25" s="63">
        <v>42.17</v>
      </c>
      <c r="I25" s="188"/>
      <c r="J25" s="192"/>
      <c r="K25" s="188"/>
    </row>
    <row r="26" spans="2:14">
      <c r="B26" s="1">
        <v>8</v>
      </c>
      <c r="C26" s="62">
        <v>42.4</v>
      </c>
      <c r="D26" s="63">
        <v>42.63</v>
      </c>
      <c r="E26" s="63">
        <v>41.86</v>
      </c>
      <c r="F26" s="63">
        <v>42.3</v>
      </c>
      <c r="G26" s="63">
        <v>42.2</v>
      </c>
      <c r="H26" s="63">
        <v>41.94</v>
      </c>
      <c r="I26" s="188"/>
      <c r="J26" s="192"/>
      <c r="K26" s="188"/>
    </row>
    <row r="27" spans="2:14">
      <c r="B27" s="1">
        <v>9</v>
      </c>
      <c r="C27" s="74">
        <v>42.42</v>
      </c>
      <c r="D27" s="63">
        <v>42.41</v>
      </c>
      <c r="E27" s="63">
        <v>42.29</v>
      </c>
      <c r="F27" s="63">
        <v>42.13</v>
      </c>
      <c r="G27" s="63">
        <v>42.44</v>
      </c>
      <c r="H27" s="63">
        <v>42.47</v>
      </c>
      <c r="I27" s="188"/>
      <c r="J27" s="192"/>
      <c r="K27" s="188"/>
    </row>
    <row r="28" spans="2:14">
      <c r="B28" s="1">
        <v>10</v>
      </c>
      <c r="C28" s="62">
        <v>42.23</v>
      </c>
      <c r="D28" s="63">
        <v>42.21</v>
      </c>
      <c r="E28" s="63">
        <v>42.19</v>
      </c>
      <c r="F28" s="63">
        <v>41.99</v>
      </c>
      <c r="G28" s="63">
        <v>42.1</v>
      </c>
      <c r="H28" s="63">
        <v>42.08</v>
      </c>
      <c r="I28" s="188"/>
      <c r="J28" s="192"/>
      <c r="K28" s="188"/>
    </row>
    <row r="29" spans="2:14">
      <c r="B29" s="1">
        <v>11</v>
      </c>
      <c r="C29" s="62">
        <v>42.65</v>
      </c>
      <c r="D29" s="63">
        <v>42.03</v>
      </c>
      <c r="E29" s="63">
        <v>42.03</v>
      </c>
      <c r="F29" s="63">
        <v>42.11</v>
      </c>
      <c r="G29" s="63">
        <v>41.97</v>
      </c>
      <c r="H29" s="63">
        <v>42.18</v>
      </c>
      <c r="I29" s="188"/>
      <c r="J29" s="192"/>
      <c r="K29" s="188"/>
    </row>
    <row r="30" spans="2:14">
      <c r="B30" s="1">
        <v>12</v>
      </c>
      <c r="C30" s="62">
        <v>42.09</v>
      </c>
      <c r="D30" s="63">
        <v>41.82</v>
      </c>
      <c r="E30" s="63">
        <v>42.08</v>
      </c>
      <c r="F30" s="63">
        <v>42.26</v>
      </c>
      <c r="G30" s="63">
        <v>42.24</v>
      </c>
      <c r="H30" s="63">
        <v>42.09</v>
      </c>
      <c r="I30" s="188"/>
      <c r="J30" s="192"/>
      <c r="K30" s="188"/>
    </row>
    <row r="31" spans="2:14">
      <c r="B31" s="1">
        <v>13</v>
      </c>
      <c r="C31" s="62">
        <v>42.17</v>
      </c>
      <c r="D31" s="63">
        <v>41.96</v>
      </c>
      <c r="E31" s="63">
        <v>42.28</v>
      </c>
      <c r="F31" s="63">
        <v>42.1</v>
      </c>
      <c r="G31" s="63">
        <v>42.18</v>
      </c>
      <c r="H31" s="63">
        <v>41.91</v>
      </c>
      <c r="I31" s="188"/>
      <c r="J31" s="192"/>
      <c r="K31" s="189"/>
      <c r="L31" s="1"/>
    </row>
    <row r="32" spans="2:14">
      <c r="B32" s="1">
        <v>14</v>
      </c>
      <c r="C32" s="65">
        <v>41.84</v>
      </c>
      <c r="D32" s="63">
        <v>42.64</v>
      </c>
      <c r="E32" s="63">
        <v>42.31</v>
      </c>
      <c r="F32" s="63">
        <v>42.22</v>
      </c>
      <c r="G32" s="63">
        <v>42.03</v>
      </c>
      <c r="H32" s="63">
        <v>41.89</v>
      </c>
      <c r="I32" s="188"/>
      <c r="J32" s="192"/>
      <c r="K32" s="189"/>
      <c r="L32" s="1"/>
    </row>
    <row r="33" spans="2:12">
      <c r="B33" s="1">
        <v>15</v>
      </c>
      <c r="C33" s="62">
        <v>42.23</v>
      </c>
      <c r="D33" s="63">
        <v>41.96</v>
      </c>
      <c r="E33" s="63">
        <v>42.25</v>
      </c>
      <c r="F33" s="63">
        <v>41.97</v>
      </c>
      <c r="G33" s="63">
        <v>42</v>
      </c>
      <c r="H33" s="63">
        <v>42.08</v>
      </c>
      <c r="I33" s="188"/>
      <c r="J33" s="192"/>
      <c r="K33" s="189"/>
      <c r="L33" s="1"/>
    </row>
    <row r="34" spans="2:12">
      <c r="B34" s="1">
        <v>16</v>
      </c>
      <c r="C34" s="62">
        <v>42.28</v>
      </c>
      <c r="D34" s="80">
        <v>42.02</v>
      </c>
      <c r="E34" s="63">
        <v>42.22</v>
      </c>
      <c r="F34" s="63">
        <v>42.2</v>
      </c>
      <c r="G34" s="63">
        <v>42.09</v>
      </c>
      <c r="H34" s="63">
        <v>41.79</v>
      </c>
      <c r="I34" s="188"/>
      <c r="J34" s="192"/>
      <c r="K34" s="189"/>
      <c r="L34" s="1"/>
    </row>
    <row r="35" spans="2:12">
      <c r="B35" s="1">
        <v>17</v>
      </c>
      <c r="C35" s="62">
        <v>42.11</v>
      </c>
      <c r="D35" s="63">
        <v>42.2</v>
      </c>
      <c r="E35" s="63">
        <v>42.83</v>
      </c>
      <c r="F35" s="63">
        <v>42.04</v>
      </c>
      <c r="G35" s="63">
        <v>42.03</v>
      </c>
      <c r="H35" s="63">
        <v>42.07</v>
      </c>
      <c r="I35" s="188"/>
      <c r="J35" s="192"/>
      <c r="K35" s="189"/>
      <c r="L35" s="1"/>
    </row>
    <row r="36" spans="2:12">
      <c r="B36" s="1">
        <v>18</v>
      </c>
      <c r="C36" s="62">
        <v>41.86</v>
      </c>
      <c r="D36" s="63">
        <v>42.08</v>
      </c>
      <c r="E36" s="63">
        <v>42.06</v>
      </c>
      <c r="F36" s="63">
        <v>42.09</v>
      </c>
      <c r="G36" s="63">
        <v>42.09</v>
      </c>
      <c r="H36" s="63">
        <v>42.03</v>
      </c>
      <c r="I36" s="188"/>
      <c r="J36" s="192"/>
      <c r="K36" s="189"/>
      <c r="L36" s="1"/>
    </row>
    <row r="37" spans="2:12">
      <c r="B37" s="1">
        <v>19</v>
      </c>
      <c r="C37" s="62">
        <v>41.85</v>
      </c>
      <c r="D37" s="63">
        <v>42.12</v>
      </c>
      <c r="E37" s="63">
        <v>42.04</v>
      </c>
      <c r="F37" s="63">
        <v>42.15</v>
      </c>
      <c r="G37" s="63">
        <v>42.23</v>
      </c>
      <c r="H37" s="63">
        <v>41.93</v>
      </c>
      <c r="I37" s="188"/>
      <c r="J37" s="192"/>
      <c r="K37" s="189"/>
      <c r="L37" s="1"/>
    </row>
    <row r="38" spans="2:12">
      <c r="B38" s="1">
        <v>20</v>
      </c>
      <c r="C38" s="62">
        <v>42.05</v>
      </c>
      <c r="D38" s="63">
        <v>42</v>
      </c>
      <c r="E38" s="63">
        <v>42.28</v>
      </c>
      <c r="F38" s="63">
        <v>42.11</v>
      </c>
      <c r="G38" s="63">
        <v>41.99</v>
      </c>
      <c r="H38" s="63">
        <v>41.95</v>
      </c>
      <c r="I38" s="188"/>
      <c r="J38" s="192"/>
      <c r="K38" s="189"/>
      <c r="L38" s="1"/>
    </row>
    <row r="39" spans="2:12">
      <c r="B39" s="1">
        <v>21</v>
      </c>
      <c r="C39" s="62">
        <v>41.97</v>
      </c>
      <c r="D39" s="63">
        <v>42.59</v>
      </c>
      <c r="E39" s="63">
        <v>41.72</v>
      </c>
      <c r="F39" s="63">
        <v>41.97</v>
      </c>
      <c r="G39" s="63">
        <v>42.26</v>
      </c>
      <c r="H39" s="63">
        <v>41.93</v>
      </c>
      <c r="I39" s="188"/>
      <c r="J39" s="192"/>
      <c r="K39" s="189"/>
      <c r="L39" s="1"/>
    </row>
    <row r="40" spans="2:12">
      <c r="B40" s="1">
        <v>22</v>
      </c>
      <c r="C40" s="62">
        <v>41.95</v>
      </c>
      <c r="D40" s="63">
        <v>41.97</v>
      </c>
      <c r="E40" s="63">
        <v>42.06</v>
      </c>
      <c r="F40" s="63">
        <v>41.95</v>
      </c>
      <c r="G40" s="63">
        <v>42.03</v>
      </c>
      <c r="H40" s="63">
        <v>41.93</v>
      </c>
      <c r="I40" s="188"/>
      <c r="J40" s="192"/>
      <c r="K40" s="189"/>
      <c r="L40" s="1"/>
    </row>
    <row r="41" spans="2:12">
      <c r="B41" s="1">
        <v>23</v>
      </c>
      <c r="C41" s="62">
        <v>41.93</v>
      </c>
      <c r="D41" s="63">
        <v>41.95</v>
      </c>
      <c r="E41" s="63">
        <v>44.12</v>
      </c>
      <c r="F41" s="63">
        <v>42.06</v>
      </c>
      <c r="G41" s="63">
        <v>42.18</v>
      </c>
      <c r="H41" s="63">
        <v>41.91</v>
      </c>
      <c r="I41" s="188"/>
      <c r="J41" s="192"/>
      <c r="K41" s="189"/>
      <c r="L41" s="1"/>
    </row>
    <row r="42" spans="2:12">
      <c r="B42" s="1">
        <v>24</v>
      </c>
      <c r="C42" s="62">
        <v>42.05</v>
      </c>
      <c r="D42" s="63">
        <v>41.97</v>
      </c>
      <c r="E42" s="63">
        <v>42.69</v>
      </c>
      <c r="F42" s="63">
        <v>42.01</v>
      </c>
      <c r="G42" s="63">
        <v>42.12</v>
      </c>
      <c r="H42" s="63">
        <v>41.9</v>
      </c>
      <c r="I42" s="188"/>
      <c r="J42" s="192"/>
      <c r="K42" s="189"/>
      <c r="L42" s="1"/>
    </row>
    <row r="43" spans="2:12">
      <c r="B43" s="1">
        <v>25</v>
      </c>
      <c r="C43" s="62">
        <v>42.07</v>
      </c>
      <c r="D43" s="63">
        <v>41.89</v>
      </c>
      <c r="E43" s="63">
        <v>42.98</v>
      </c>
      <c r="F43" s="63">
        <v>42.19</v>
      </c>
      <c r="G43" s="63">
        <v>42.03</v>
      </c>
      <c r="H43" s="63">
        <v>41.96</v>
      </c>
      <c r="I43" s="188"/>
      <c r="J43" s="192"/>
      <c r="K43" s="189"/>
      <c r="L43" s="1"/>
    </row>
    <row r="44" spans="2:12">
      <c r="B44" s="1">
        <v>26</v>
      </c>
      <c r="C44" s="62">
        <v>42.21</v>
      </c>
      <c r="D44" s="63">
        <v>41.92</v>
      </c>
      <c r="E44" s="63">
        <v>42.5</v>
      </c>
      <c r="F44" s="63">
        <v>41.92</v>
      </c>
      <c r="G44" s="63">
        <v>42.42</v>
      </c>
      <c r="H44" s="63">
        <v>41.94</v>
      </c>
      <c r="I44" s="188"/>
      <c r="J44" s="192"/>
      <c r="K44" s="189"/>
      <c r="L44" s="1"/>
    </row>
    <row r="45" spans="2:12">
      <c r="B45" s="1">
        <v>27</v>
      </c>
      <c r="C45" s="62">
        <v>41.91</v>
      </c>
      <c r="D45" s="63">
        <v>42.21</v>
      </c>
      <c r="E45" s="63">
        <v>42.24</v>
      </c>
      <c r="F45" s="63">
        <v>41.94</v>
      </c>
      <c r="G45" s="63">
        <v>42.43</v>
      </c>
      <c r="H45" s="63">
        <v>41.92</v>
      </c>
      <c r="I45" s="188"/>
      <c r="J45" s="192"/>
      <c r="K45" s="189"/>
      <c r="L45" s="1"/>
    </row>
    <row r="46" spans="2:12">
      <c r="B46" s="1">
        <v>28</v>
      </c>
      <c r="C46" s="62">
        <v>42.01</v>
      </c>
      <c r="D46" s="63">
        <v>41.85</v>
      </c>
      <c r="E46" s="63"/>
      <c r="F46" s="63">
        <v>42.63</v>
      </c>
      <c r="G46" s="63">
        <v>41.8</v>
      </c>
      <c r="H46" s="63">
        <v>42.05</v>
      </c>
      <c r="I46" s="188"/>
      <c r="J46" s="192"/>
      <c r="K46" s="189"/>
      <c r="L46" s="1"/>
    </row>
    <row r="47" spans="2:12">
      <c r="B47" s="1">
        <v>29</v>
      </c>
      <c r="C47" s="62">
        <v>41.82</v>
      </c>
      <c r="D47" s="63">
        <v>42.36</v>
      </c>
      <c r="E47" s="63"/>
      <c r="F47" s="63">
        <v>42.23</v>
      </c>
      <c r="G47" s="63">
        <v>42.18</v>
      </c>
      <c r="H47" s="63">
        <v>41.92</v>
      </c>
      <c r="I47" s="188"/>
      <c r="J47" s="192"/>
      <c r="K47" s="189"/>
      <c r="L47" s="1"/>
    </row>
    <row r="48" spans="2:12">
      <c r="B48" s="1">
        <v>30</v>
      </c>
      <c r="C48" s="62">
        <v>42.12</v>
      </c>
      <c r="D48" s="63">
        <v>42.1</v>
      </c>
      <c r="E48" s="63"/>
      <c r="F48" s="63">
        <v>42.04</v>
      </c>
      <c r="G48" s="63">
        <v>42.07</v>
      </c>
      <c r="H48" s="63">
        <v>42.03</v>
      </c>
      <c r="I48" s="188"/>
      <c r="J48" s="192"/>
      <c r="K48" s="189"/>
      <c r="L48" s="1"/>
    </row>
    <row r="49" spans="2:12">
      <c r="B49" s="1">
        <v>31</v>
      </c>
      <c r="C49" s="62"/>
      <c r="D49" s="63">
        <v>42.01</v>
      </c>
      <c r="E49" s="63"/>
      <c r="F49" s="63">
        <v>42.15</v>
      </c>
      <c r="G49" s="63">
        <v>42.25</v>
      </c>
      <c r="H49" s="63">
        <v>41.88</v>
      </c>
      <c r="I49" s="188"/>
      <c r="J49" s="192"/>
      <c r="K49" s="189"/>
      <c r="L49" s="1"/>
    </row>
    <row r="50" spans="2:12">
      <c r="B50" s="1">
        <v>32</v>
      </c>
      <c r="C50" s="62"/>
      <c r="D50" s="63">
        <v>42.53</v>
      </c>
      <c r="E50" s="63"/>
      <c r="F50" s="63">
        <v>42.14</v>
      </c>
      <c r="G50" s="63"/>
      <c r="H50" s="63">
        <v>41.95</v>
      </c>
      <c r="I50" s="188"/>
      <c r="J50" s="192"/>
      <c r="K50" s="189"/>
      <c r="L50" s="1"/>
    </row>
    <row r="51" spans="2:12">
      <c r="B51" s="1">
        <v>33</v>
      </c>
      <c r="C51" s="62"/>
      <c r="D51" s="63">
        <v>42.33</v>
      </c>
      <c r="E51" s="63"/>
      <c r="F51" s="63">
        <v>42.02</v>
      </c>
      <c r="G51" s="63"/>
      <c r="H51" s="63"/>
      <c r="I51" s="188"/>
      <c r="J51" s="192"/>
      <c r="K51" s="189"/>
      <c r="L51" s="1"/>
    </row>
    <row r="52" spans="2:12">
      <c r="B52" s="1">
        <v>34</v>
      </c>
      <c r="C52" s="62"/>
      <c r="D52" s="63">
        <v>43.33</v>
      </c>
      <c r="E52" s="63"/>
      <c r="F52" s="63">
        <v>41.95</v>
      </c>
      <c r="G52" s="63"/>
      <c r="H52" s="63"/>
      <c r="I52" s="188"/>
      <c r="J52" s="192"/>
      <c r="K52" s="189"/>
      <c r="L52" s="1"/>
    </row>
    <row r="53" spans="2:12">
      <c r="B53" s="1">
        <v>35</v>
      </c>
      <c r="C53" s="62"/>
      <c r="D53" s="63">
        <v>41.93</v>
      </c>
      <c r="E53" s="63"/>
      <c r="F53" s="63">
        <v>42</v>
      </c>
      <c r="G53" s="63"/>
      <c r="H53" s="63"/>
      <c r="I53" s="188"/>
      <c r="J53" s="192"/>
      <c r="K53" s="189"/>
      <c r="L53" s="1"/>
    </row>
    <row r="54" spans="2:12">
      <c r="B54" s="1">
        <v>36</v>
      </c>
      <c r="C54" s="62"/>
      <c r="D54" s="63">
        <v>42.06</v>
      </c>
      <c r="E54" s="63"/>
      <c r="F54" s="63">
        <v>41.89</v>
      </c>
      <c r="G54" s="63"/>
      <c r="H54" s="63"/>
      <c r="I54" s="188"/>
      <c r="J54" s="192"/>
      <c r="K54" s="189"/>
      <c r="L54" s="1"/>
    </row>
    <row r="55" spans="2:12">
      <c r="B55" s="1">
        <v>37</v>
      </c>
      <c r="C55" s="62"/>
      <c r="D55" s="63">
        <v>42.09</v>
      </c>
      <c r="E55" s="63"/>
      <c r="F55" s="63">
        <v>42.11</v>
      </c>
      <c r="G55" s="63"/>
      <c r="H55" s="63"/>
      <c r="I55" s="188"/>
      <c r="J55" s="192"/>
      <c r="K55" s="189"/>
      <c r="L55" s="1"/>
    </row>
    <row r="56" spans="2:12">
      <c r="B56" s="1">
        <v>38</v>
      </c>
      <c r="C56" s="62"/>
      <c r="D56" s="63">
        <v>42.07</v>
      </c>
      <c r="E56" s="63"/>
      <c r="F56" s="63">
        <v>42.01</v>
      </c>
      <c r="G56" s="63"/>
      <c r="H56" s="63"/>
      <c r="I56" s="188"/>
      <c r="J56" s="192"/>
      <c r="K56" s="189"/>
      <c r="L56" s="1"/>
    </row>
    <row r="57" spans="2:12">
      <c r="B57" s="1">
        <v>39</v>
      </c>
      <c r="C57" s="62"/>
      <c r="D57" s="63">
        <v>42.14</v>
      </c>
      <c r="E57" s="63"/>
      <c r="F57" s="63">
        <v>42.04</v>
      </c>
      <c r="G57" s="63"/>
      <c r="H57" s="63"/>
      <c r="I57" s="188"/>
      <c r="J57" s="192"/>
      <c r="K57" s="189"/>
      <c r="L57" s="1"/>
    </row>
    <row r="58" spans="2:12">
      <c r="B58" s="1">
        <v>40</v>
      </c>
      <c r="C58" s="62"/>
      <c r="D58" s="63">
        <v>42.03</v>
      </c>
      <c r="E58" s="63"/>
      <c r="F58" s="63">
        <v>42</v>
      </c>
      <c r="G58" s="63"/>
      <c r="H58" s="63"/>
      <c r="I58" s="188"/>
      <c r="J58" s="192"/>
      <c r="K58" s="189"/>
      <c r="L58" s="1"/>
    </row>
    <row r="59" spans="2:12">
      <c r="B59" s="1">
        <v>41</v>
      </c>
      <c r="C59" s="62"/>
      <c r="D59" s="63">
        <v>41.9</v>
      </c>
      <c r="E59" s="63"/>
      <c r="F59" s="63">
        <v>41.91</v>
      </c>
      <c r="G59" s="63"/>
      <c r="H59" s="63"/>
      <c r="I59" s="188"/>
      <c r="J59" s="192"/>
      <c r="K59" s="189"/>
      <c r="L59" s="1"/>
    </row>
    <row r="60" spans="2:12">
      <c r="B60" s="1">
        <v>42</v>
      </c>
      <c r="C60" s="62"/>
      <c r="D60" s="63">
        <v>42.26</v>
      </c>
      <c r="E60" s="63"/>
      <c r="F60" s="63">
        <v>42.01</v>
      </c>
      <c r="G60" s="63"/>
      <c r="H60" s="63"/>
      <c r="I60" s="188"/>
      <c r="J60" s="192"/>
      <c r="K60" s="189"/>
      <c r="L60" s="1"/>
    </row>
    <row r="61" spans="2:12">
      <c r="B61" s="1">
        <v>43</v>
      </c>
      <c r="C61" s="62"/>
      <c r="D61" s="63">
        <v>42.11</v>
      </c>
      <c r="E61" s="63"/>
      <c r="F61" s="63">
        <v>41.91</v>
      </c>
      <c r="G61" s="63"/>
      <c r="H61" s="63"/>
      <c r="I61" s="188"/>
      <c r="J61" s="192"/>
      <c r="K61" s="189"/>
      <c r="L61" s="1"/>
    </row>
    <row r="62" spans="2:12">
      <c r="B62" s="1">
        <v>44</v>
      </c>
      <c r="C62" s="62"/>
      <c r="D62" s="63">
        <v>42.19</v>
      </c>
      <c r="E62" s="63"/>
      <c r="F62" s="63">
        <v>42.08</v>
      </c>
      <c r="G62" s="63"/>
      <c r="H62" s="63"/>
      <c r="I62" s="188"/>
      <c r="J62" s="192"/>
      <c r="K62" s="189"/>
      <c r="L62" s="1"/>
    </row>
    <row r="63" spans="2:12">
      <c r="B63" s="1">
        <v>45</v>
      </c>
      <c r="C63" s="62"/>
      <c r="D63" s="63">
        <v>42.17</v>
      </c>
      <c r="E63" s="63"/>
      <c r="F63" s="63">
        <v>42</v>
      </c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>
        <v>42.34</v>
      </c>
      <c r="E64" s="63"/>
      <c r="F64" s="63">
        <v>41.84</v>
      </c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>
        <v>41.82</v>
      </c>
      <c r="E65" s="63"/>
      <c r="F65" s="63">
        <v>41.92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>
        <v>42.04</v>
      </c>
      <c r="E66" s="63"/>
      <c r="F66" s="63">
        <v>42.62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>
        <v>42.06</v>
      </c>
      <c r="E67" s="63"/>
      <c r="F67" s="63">
        <v>42.14</v>
      </c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>
        <v>41.85</v>
      </c>
      <c r="E68" s="63"/>
      <c r="F68" s="63">
        <v>42.1</v>
      </c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>
        <v>42.25</v>
      </c>
      <c r="E69" s="63"/>
      <c r="F69" s="63">
        <v>42.02</v>
      </c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>
        <v>42.06</v>
      </c>
      <c r="E70" s="63"/>
      <c r="F70" s="63">
        <v>41.86</v>
      </c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>
        <v>42</v>
      </c>
      <c r="E71" s="63"/>
      <c r="F71" s="63">
        <v>42.08</v>
      </c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>
        <v>42.56</v>
      </c>
      <c r="E72" s="63"/>
      <c r="F72" s="63">
        <v>42.2</v>
      </c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>
        <v>41.97</v>
      </c>
      <c r="E73" s="63"/>
      <c r="F73" s="63">
        <v>42.14</v>
      </c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>
        <v>42.03</v>
      </c>
      <c r="E74" s="63"/>
      <c r="F74" s="63">
        <v>42.03</v>
      </c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>
        <v>42.53</v>
      </c>
      <c r="E75" s="63"/>
      <c r="F75" s="63">
        <v>42.04</v>
      </c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>
        <v>41.95</v>
      </c>
      <c r="E76" s="188"/>
      <c r="F76" s="188">
        <v>42.08</v>
      </c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>
        <v>41.97</v>
      </c>
      <c r="E77" s="188"/>
      <c r="F77" s="188">
        <v>42.03</v>
      </c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>
        <v>42.18</v>
      </c>
      <c r="E78" s="188"/>
      <c r="F78" s="188">
        <v>42.12</v>
      </c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15"/>
  <dimension ref="A2:P81"/>
  <sheetViews>
    <sheetView zoomScale="90" zoomScaleNormal="90" workbookViewId="0">
      <selection activeCell="L14" sqref="L1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100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121</v>
      </c>
      <c r="C8" s="160">
        <v>7</v>
      </c>
      <c r="D8" s="200">
        <f>COUNTA(C19:C83)</f>
        <v>35</v>
      </c>
      <c r="E8" s="165">
        <f>COUNTA(C19:C83)</f>
        <v>35</v>
      </c>
      <c r="F8" s="235">
        <f>MIN(C19:C82)</f>
        <v>41.92</v>
      </c>
      <c r="G8" s="203">
        <f>AVERAGE(C19:C85)</f>
        <v>42.250571428571433</v>
      </c>
      <c r="H8" s="146">
        <v>5</v>
      </c>
      <c r="I8" s="169">
        <f>G8-F8</f>
        <v>0.33057142857143162</v>
      </c>
      <c r="J8" s="174">
        <v>1.7523148148148149E-2</v>
      </c>
      <c r="K8" s="181">
        <f>J8</f>
        <v>1.7523148148148149E-2</v>
      </c>
      <c r="L8" s="182">
        <f>K8</f>
        <v>1.7523148148148149E-2</v>
      </c>
      <c r="M8" s="198" t="s">
        <v>173</v>
      </c>
      <c r="N8" s="147"/>
      <c r="O8" s="145"/>
      <c r="P8" s="45"/>
    </row>
    <row r="9" spans="1:16" s="3" customFormat="1" ht="30" customHeight="1">
      <c r="A9" s="158">
        <v>2</v>
      </c>
      <c r="B9" s="164" t="s">
        <v>122</v>
      </c>
      <c r="C9" s="161">
        <v>69</v>
      </c>
      <c r="D9" s="46">
        <f>COUNTA(D19:D83)+D8+1</f>
        <v>56</v>
      </c>
      <c r="E9" s="166">
        <f>COUNTA(D19:D83)+1</f>
        <v>21</v>
      </c>
      <c r="F9" s="236">
        <f>MIN(D19:D82)</f>
        <v>42.04</v>
      </c>
      <c r="G9" s="122">
        <f>AVERAGE(D19:D84)</f>
        <v>42.533499999999989</v>
      </c>
      <c r="H9" s="44">
        <v>0</v>
      </c>
      <c r="I9" s="170">
        <f>G9-F9</f>
        <v>0.49349999999999028</v>
      </c>
      <c r="J9" s="175">
        <v>2.900462962962963E-2</v>
      </c>
      <c r="K9" s="183">
        <f>J9-J8</f>
        <v>1.1481481481481481E-2</v>
      </c>
      <c r="L9" s="184">
        <f>K9</f>
        <v>1.1481481481481481E-2</v>
      </c>
      <c r="M9" s="199" t="s">
        <v>179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122</v>
      </c>
      <c r="C10" s="161">
        <v>9</v>
      </c>
      <c r="D10" s="46">
        <f>COUNTA(E19:E83)+D9+1</f>
        <v>117</v>
      </c>
      <c r="E10" s="166">
        <f>COUNTA(E19:E83)+1</f>
        <v>61</v>
      </c>
      <c r="F10" s="202">
        <f>MIN(E19:E84)</f>
        <v>41.92</v>
      </c>
      <c r="G10" s="121">
        <f>AVERAGE(E19:E85)</f>
        <v>42.220833333333331</v>
      </c>
      <c r="H10" s="44">
        <v>3</v>
      </c>
      <c r="I10" s="170">
        <f t="shared" ref="I10:I13" si="0">G10-F10</f>
        <v>0.30083333333332973</v>
      </c>
      <c r="J10" s="175">
        <v>5.9953703703703703E-2</v>
      </c>
      <c r="K10" s="183">
        <f>J10-J9</f>
        <v>3.0949074074074073E-2</v>
      </c>
      <c r="L10" s="184">
        <f>K10+L9</f>
        <v>4.2430555555555555E-2</v>
      </c>
      <c r="M10" s="199" t="s">
        <v>183</v>
      </c>
      <c r="N10" s="149"/>
      <c r="O10" s="132"/>
      <c r="P10" s="45"/>
    </row>
    <row r="11" spans="1:16" s="3" customFormat="1" ht="30" customHeight="1" thickBot="1">
      <c r="A11" s="158">
        <v>4</v>
      </c>
      <c r="B11" s="164" t="s">
        <v>121</v>
      </c>
      <c r="C11" s="161">
        <v>5</v>
      </c>
      <c r="D11" s="46">
        <f>COUNTA(F19:F83)+D10+1</f>
        <v>138</v>
      </c>
      <c r="E11" s="166">
        <f>COUNTA(F19:F83)+1</f>
        <v>21</v>
      </c>
      <c r="F11" s="260">
        <f>MIN(F19:F84)</f>
        <v>42.05</v>
      </c>
      <c r="G11" s="121">
        <f>AVERAGE(F19:F84)</f>
        <v>42.296999999999997</v>
      </c>
      <c r="H11" s="44">
        <v>6</v>
      </c>
      <c r="I11" s="170">
        <f t="shared" si="0"/>
        <v>0.24699999999999989</v>
      </c>
      <c r="J11" s="175">
        <v>7.1354166666666663E-2</v>
      </c>
      <c r="K11" s="183">
        <f>J11-J10</f>
        <v>1.1400462962962959E-2</v>
      </c>
      <c r="L11" s="184">
        <f>K11+L8</f>
        <v>2.8923611111111108E-2</v>
      </c>
      <c r="M11" s="199" t="s">
        <v>206</v>
      </c>
      <c r="N11" s="148"/>
      <c r="O11" s="119"/>
      <c r="P11" s="45"/>
    </row>
    <row r="12" spans="1:16" s="3" customFormat="1" ht="30" customHeight="1" thickBot="1">
      <c r="A12" s="158">
        <v>5</v>
      </c>
      <c r="B12" s="208" t="s">
        <v>121</v>
      </c>
      <c r="C12" s="162">
        <v>21</v>
      </c>
      <c r="D12" s="46">
        <f>COUNTA(G19:G83)+D11+1</f>
        <v>199</v>
      </c>
      <c r="E12" s="166">
        <f>COUNTA(G19:G83)+1</f>
        <v>61</v>
      </c>
      <c r="F12" s="261">
        <f>MIN(G19:G84)</f>
        <v>41.84</v>
      </c>
      <c r="G12" s="121">
        <f>AVERAGE(G19:G884)</f>
        <v>42.106833333333334</v>
      </c>
      <c r="H12" s="44">
        <v>5</v>
      </c>
      <c r="I12" s="170">
        <f t="shared" si="0"/>
        <v>0.26683333333333081</v>
      </c>
      <c r="J12" s="175">
        <v>0.10219907407407408</v>
      </c>
      <c r="K12" s="183">
        <f>J12-J11</f>
        <v>3.0844907407407418E-2</v>
      </c>
      <c r="L12" s="185">
        <f>K12+L11</f>
        <v>5.9768518518518526E-2</v>
      </c>
      <c r="M12" s="199" t="s">
        <v>224</v>
      </c>
      <c r="N12" s="149" t="s">
        <v>238</v>
      </c>
      <c r="O12" s="272" t="s">
        <v>241</v>
      </c>
    </row>
    <row r="13" spans="1:16" s="3" customFormat="1" ht="30" customHeight="1" thickBot="1">
      <c r="A13" s="159" t="s">
        <v>37</v>
      </c>
      <c r="B13" s="207" t="s">
        <v>122</v>
      </c>
      <c r="C13" s="163">
        <v>3</v>
      </c>
      <c r="D13" s="201">
        <f>COUNTA(H19:H83)+D12+1</f>
        <v>245</v>
      </c>
      <c r="E13" s="237">
        <f>COUNTA(H19:H83)+1</f>
        <v>46</v>
      </c>
      <c r="F13" s="264">
        <f>MIN(H19:H84)</f>
        <v>41.91</v>
      </c>
      <c r="G13" s="150">
        <f>AVERAGE(H19:H84)</f>
        <v>42.29155555555554</v>
      </c>
      <c r="H13" s="151">
        <v>0</v>
      </c>
      <c r="I13" s="173">
        <f t="shared" si="0"/>
        <v>0.38155555555554344</v>
      </c>
      <c r="J13" s="176" t="str">
        <f>'Общие результаты'!G6</f>
        <v>3:00:18</v>
      </c>
      <c r="K13" s="186">
        <f>J13-J12</f>
        <v>2.3009259259259257E-2</v>
      </c>
      <c r="L13" s="187">
        <f>K13+L10</f>
        <v>6.5439814814814812E-2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AVERAGE(F8,F11,F12)</f>
        <v>41.936666666666667</v>
      </c>
      <c r="G14" s="75">
        <f>AVERAGE(G8,G11,G12)</f>
        <v>42.218134920634924</v>
      </c>
      <c r="H14" s="130" t="s">
        <v>255</v>
      </c>
      <c r="I14" s="76">
        <f>AVERAGE(I8,I11,I12)</f>
        <v>0.28146825396825409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AVERAGE(F9,F10,F13)</f>
        <v>41.956666666666671</v>
      </c>
      <c r="G15" s="52">
        <f>AVERAGE(G9,G10,G13)</f>
        <v>42.34862962962962</v>
      </c>
      <c r="H15" s="131" t="s">
        <v>256</v>
      </c>
      <c r="I15" s="53">
        <f>AVERAGE(I9,I10,I13)</f>
        <v>0.39196296296295446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41.946666666666665</v>
      </c>
      <c r="G16" s="56">
        <f>AVERAGE(C19:H81)</f>
        <v>42.242333333333349</v>
      </c>
      <c r="H16" s="57"/>
      <c r="I16" s="58">
        <f>AVERAGE(I8:I13)</f>
        <v>0.33671560846560428</v>
      </c>
      <c r="J16" s="50"/>
      <c r="K16" s="50"/>
      <c r="L16" s="50"/>
      <c r="M16" s="54"/>
      <c r="N16" s="54"/>
    </row>
    <row r="18" spans="2:14" ht="15.75" thickBot="1">
      <c r="C18" s="59" t="str">
        <f>B8</f>
        <v>Стоцкий Андрей</v>
      </c>
      <c r="D18" s="59" t="str">
        <f>B9</f>
        <v>Ткаченко Антон</v>
      </c>
      <c r="E18" s="13" t="str">
        <f>B10</f>
        <v>Ткаченко Антон</v>
      </c>
      <c r="F18" s="13" t="str">
        <f>B11</f>
        <v>Стоцкий Андрей</v>
      </c>
      <c r="G18" s="13" t="str">
        <f>B12</f>
        <v>Стоцкий Андрей</v>
      </c>
      <c r="H18" s="13" t="str">
        <f>B13</f>
        <v>Ткаченко Антон</v>
      </c>
      <c r="I18" s="13"/>
      <c r="J18" s="13"/>
    </row>
    <row r="19" spans="2:14">
      <c r="B19" s="1">
        <v>1</v>
      </c>
      <c r="C19" s="60">
        <v>44.25</v>
      </c>
      <c r="D19" s="61">
        <v>45.59</v>
      </c>
      <c r="E19" s="61">
        <v>42.32</v>
      </c>
      <c r="F19" s="61">
        <v>42.22</v>
      </c>
      <c r="G19" s="61">
        <v>42.28</v>
      </c>
      <c r="H19" s="61">
        <v>42.44</v>
      </c>
      <c r="I19" s="190"/>
      <c r="J19" s="191"/>
      <c r="K19" s="188"/>
      <c r="M19" s="2"/>
      <c r="N19" s="2"/>
    </row>
    <row r="20" spans="2:14">
      <c r="B20" s="1">
        <v>2</v>
      </c>
      <c r="C20" s="62">
        <v>42.63</v>
      </c>
      <c r="D20" s="63">
        <v>42.48</v>
      </c>
      <c r="E20" s="63">
        <v>42.27</v>
      </c>
      <c r="F20" s="63">
        <v>42.69</v>
      </c>
      <c r="G20" s="63">
        <v>42.17</v>
      </c>
      <c r="H20" s="63">
        <v>42.41</v>
      </c>
      <c r="I20" s="188"/>
      <c r="J20" s="192"/>
      <c r="K20" s="188"/>
      <c r="M20" s="3"/>
      <c r="N20" s="3"/>
    </row>
    <row r="21" spans="2:14">
      <c r="B21" s="1">
        <v>3</v>
      </c>
      <c r="C21" s="62">
        <v>42.27</v>
      </c>
      <c r="D21" s="63">
        <v>42.56</v>
      </c>
      <c r="E21" s="63">
        <v>42.12</v>
      </c>
      <c r="F21" s="63">
        <v>42.61</v>
      </c>
      <c r="G21" s="63">
        <v>42.5</v>
      </c>
      <c r="H21" s="63">
        <v>42.31</v>
      </c>
      <c r="I21" s="188"/>
      <c r="J21" s="192"/>
      <c r="K21" s="188"/>
      <c r="M21" s="3"/>
      <c r="N21" s="3"/>
    </row>
    <row r="22" spans="2:14">
      <c r="B22" s="1">
        <v>4</v>
      </c>
      <c r="C22" s="62">
        <v>42.29</v>
      </c>
      <c r="D22" s="63">
        <v>43</v>
      </c>
      <c r="E22" s="63">
        <v>42.46</v>
      </c>
      <c r="F22" s="63">
        <v>42.88</v>
      </c>
      <c r="G22" s="63">
        <v>42.18</v>
      </c>
      <c r="H22" s="63">
        <v>42.65</v>
      </c>
      <c r="I22" s="188"/>
      <c r="J22" s="192"/>
      <c r="K22" s="188"/>
      <c r="M22" s="3"/>
      <c r="N22" s="3"/>
    </row>
    <row r="23" spans="2:14">
      <c r="B23" s="1">
        <v>5</v>
      </c>
      <c r="C23" s="62">
        <v>42.09</v>
      </c>
      <c r="D23" s="63">
        <v>42.21</v>
      </c>
      <c r="E23" s="63">
        <v>42.23</v>
      </c>
      <c r="F23" s="63">
        <v>42.3</v>
      </c>
      <c r="G23" s="63">
        <v>42.02</v>
      </c>
      <c r="H23" s="63">
        <v>42.18</v>
      </c>
      <c r="I23" s="188"/>
      <c r="J23" s="192"/>
      <c r="K23" s="188"/>
    </row>
    <row r="24" spans="2:14">
      <c r="B24" s="1">
        <v>6</v>
      </c>
      <c r="C24" s="62">
        <v>42.04</v>
      </c>
      <c r="D24" s="63">
        <v>42.17</v>
      </c>
      <c r="E24" s="63">
        <v>42.19</v>
      </c>
      <c r="F24" s="63">
        <v>42.09</v>
      </c>
      <c r="G24" s="63">
        <v>41.98</v>
      </c>
      <c r="H24" s="63">
        <v>42.57</v>
      </c>
      <c r="I24" s="188"/>
      <c r="J24" s="192"/>
      <c r="K24" s="188"/>
    </row>
    <row r="25" spans="2:14">
      <c r="B25" s="1">
        <v>7</v>
      </c>
      <c r="C25" s="62">
        <v>42.1</v>
      </c>
      <c r="D25" s="63">
        <v>42.2</v>
      </c>
      <c r="E25" s="63">
        <v>42.19</v>
      </c>
      <c r="F25" s="63">
        <v>42.15</v>
      </c>
      <c r="G25" s="63">
        <v>42.07</v>
      </c>
      <c r="H25" s="63">
        <v>42.37</v>
      </c>
      <c r="I25" s="188"/>
      <c r="J25" s="192"/>
      <c r="K25" s="188"/>
    </row>
    <row r="26" spans="2:14">
      <c r="B26" s="1">
        <v>8</v>
      </c>
      <c r="C26" s="62">
        <v>42.12</v>
      </c>
      <c r="D26" s="63">
        <v>42.38</v>
      </c>
      <c r="E26" s="63">
        <v>42.1</v>
      </c>
      <c r="F26" s="63">
        <v>42.07</v>
      </c>
      <c r="G26" s="63">
        <v>42.11</v>
      </c>
      <c r="H26" s="63">
        <v>42.6</v>
      </c>
      <c r="I26" s="188"/>
      <c r="J26" s="192"/>
      <c r="K26" s="188"/>
    </row>
    <row r="27" spans="2:14">
      <c r="B27" s="1">
        <v>9</v>
      </c>
      <c r="C27" s="74">
        <v>42.14</v>
      </c>
      <c r="D27" s="63">
        <v>42.22</v>
      </c>
      <c r="E27" s="63">
        <v>42.06</v>
      </c>
      <c r="F27" s="63">
        <v>42.06</v>
      </c>
      <c r="G27" s="63">
        <v>41.99</v>
      </c>
      <c r="H27" s="63">
        <v>42.28</v>
      </c>
      <c r="I27" s="188"/>
      <c r="J27" s="192"/>
      <c r="K27" s="188"/>
    </row>
    <row r="28" spans="2:14">
      <c r="B28" s="1">
        <v>10</v>
      </c>
      <c r="C28" s="62">
        <v>41.98</v>
      </c>
      <c r="D28" s="63">
        <v>42.35</v>
      </c>
      <c r="E28" s="63">
        <v>42.28</v>
      </c>
      <c r="F28" s="63">
        <v>42.24</v>
      </c>
      <c r="G28" s="63">
        <v>43.52</v>
      </c>
      <c r="H28" s="63">
        <v>42.24</v>
      </c>
      <c r="I28" s="188"/>
      <c r="J28" s="192"/>
      <c r="K28" s="188"/>
    </row>
    <row r="29" spans="2:14">
      <c r="B29" s="1">
        <v>11</v>
      </c>
      <c r="C29" s="62">
        <v>42.21</v>
      </c>
      <c r="D29" s="63">
        <v>43.09</v>
      </c>
      <c r="E29" s="63">
        <v>42.24</v>
      </c>
      <c r="F29" s="63">
        <v>42.15</v>
      </c>
      <c r="G29" s="63">
        <v>42.08</v>
      </c>
      <c r="H29" s="63">
        <v>42.17</v>
      </c>
      <c r="I29" s="188"/>
      <c r="J29" s="192"/>
      <c r="K29" s="188"/>
    </row>
    <row r="30" spans="2:14">
      <c r="B30" s="1">
        <v>12</v>
      </c>
      <c r="C30" s="62">
        <v>42.15</v>
      </c>
      <c r="D30" s="63">
        <v>42.31</v>
      </c>
      <c r="E30" s="63">
        <v>42.21</v>
      </c>
      <c r="F30" s="63">
        <v>42.22</v>
      </c>
      <c r="G30" s="63">
        <v>41.94</v>
      </c>
      <c r="H30" s="63">
        <v>42.27</v>
      </c>
      <c r="I30" s="188"/>
      <c r="J30" s="192"/>
      <c r="K30" s="188"/>
    </row>
    <row r="31" spans="2:14">
      <c r="B31" s="1">
        <v>13</v>
      </c>
      <c r="C31" s="62">
        <v>42.21</v>
      </c>
      <c r="D31" s="63">
        <v>42.29</v>
      </c>
      <c r="E31" s="63">
        <v>42.2</v>
      </c>
      <c r="F31" s="63">
        <v>42.36</v>
      </c>
      <c r="G31" s="63">
        <v>41.98</v>
      </c>
      <c r="H31" s="63">
        <v>42.04</v>
      </c>
      <c r="I31" s="188"/>
      <c r="J31" s="192"/>
      <c r="K31" s="189"/>
      <c r="L31" s="1"/>
    </row>
    <row r="32" spans="2:14">
      <c r="B32" s="1">
        <v>14</v>
      </c>
      <c r="C32" s="65">
        <v>42.13</v>
      </c>
      <c r="D32" s="63">
        <v>42.36</v>
      </c>
      <c r="E32" s="63">
        <v>42.27</v>
      </c>
      <c r="F32" s="63">
        <v>42.05</v>
      </c>
      <c r="G32" s="63">
        <v>42.02</v>
      </c>
      <c r="H32" s="63">
        <v>42.39</v>
      </c>
      <c r="I32" s="188"/>
      <c r="J32" s="192"/>
      <c r="K32" s="189"/>
      <c r="L32" s="1"/>
    </row>
    <row r="33" spans="2:12">
      <c r="B33" s="1">
        <v>15</v>
      </c>
      <c r="C33" s="62">
        <v>42.16</v>
      </c>
      <c r="D33" s="63">
        <v>42.25</v>
      </c>
      <c r="E33" s="63">
        <v>43.28</v>
      </c>
      <c r="F33" s="63">
        <v>42.09</v>
      </c>
      <c r="G33" s="63">
        <v>42.21</v>
      </c>
      <c r="H33" s="63">
        <v>42.37</v>
      </c>
      <c r="I33" s="188"/>
      <c r="J33" s="192"/>
      <c r="K33" s="189"/>
      <c r="L33" s="1"/>
    </row>
    <row r="34" spans="2:12">
      <c r="B34" s="1">
        <v>16</v>
      </c>
      <c r="C34" s="62">
        <v>42.02</v>
      </c>
      <c r="D34" s="80">
        <v>42.19</v>
      </c>
      <c r="E34" s="63">
        <v>42.05</v>
      </c>
      <c r="F34" s="63">
        <v>42.22</v>
      </c>
      <c r="G34" s="63">
        <v>42.08</v>
      </c>
      <c r="H34" s="63">
        <v>42.04</v>
      </c>
      <c r="I34" s="188"/>
      <c r="J34" s="192"/>
      <c r="K34" s="189"/>
      <c r="L34" s="1"/>
    </row>
    <row r="35" spans="2:12">
      <c r="B35" s="1">
        <v>17</v>
      </c>
      <c r="C35" s="62">
        <v>42.8</v>
      </c>
      <c r="D35" s="63">
        <v>42.04</v>
      </c>
      <c r="E35" s="63">
        <v>42.51</v>
      </c>
      <c r="F35" s="63">
        <v>42.19</v>
      </c>
      <c r="G35" s="63">
        <v>42.27</v>
      </c>
      <c r="H35" s="63">
        <v>42.15</v>
      </c>
      <c r="I35" s="188"/>
      <c r="J35" s="192"/>
      <c r="K35" s="189"/>
      <c r="L35" s="1"/>
    </row>
    <row r="36" spans="2:12">
      <c r="B36" s="1">
        <v>18</v>
      </c>
      <c r="C36" s="62">
        <v>42.91</v>
      </c>
      <c r="D36" s="63">
        <v>42.21</v>
      </c>
      <c r="E36" s="63">
        <v>42.22</v>
      </c>
      <c r="F36" s="63">
        <v>42.49</v>
      </c>
      <c r="G36" s="63">
        <v>42.1</v>
      </c>
      <c r="H36" s="63">
        <v>42.56</v>
      </c>
      <c r="I36" s="188"/>
      <c r="J36" s="192"/>
      <c r="K36" s="189"/>
      <c r="L36" s="1"/>
    </row>
    <row r="37" spans="2:12">
      <c r="B37" s="1">
        <v>19</v>
      </c>
      <c r="C37" s="62">
        <v>42.28</v>
      </c>
      <c r="D37" s="63">
        <v>42.29</v>
      </c>
      <c r="E37" s="63">
        <v>42.38</v>
      </c>
      <c r="F37" s="63">
        <v>42.35</v>
      </c>
      <c r="G37" s="63">
        <v>41.98</v>
      </c>
      <c r="H37" s="63">
        <v>42.29</v>
      </c>
      <c r="I37" s="188"/>
      <c r="J37" s="192"/>
      <c r="K37" s="189"/>
      <c r="L37" s="1"/>
    </row>
    <row r="38" spans="2:12">
      <c r="B38" s="1">
        <v>20</v>
      </c>
      <c r="C38" s="62">
        <v>42.02</v>
      </c>
      <c r="D38" s="63">
        <v>42.48</v>
      </c>
      <c r="E38" s="63">
        <v>42.02</v>
      </c>
      <c r="F38" s="63">
        <v>42.51</v>
      </c>
      <c r="G38" s="63">
        <v>42.14</v>
      </c>
      <c r="H38" s="63">
        <v>42.23</v>
      </c>
      <c r="I38" s="188"/>
      <c r="J38" s="192"/>
      <c r="K38" s="189"/>
      <c r="L38" s="1"/>
    </row>
    <row r="39" spans="2:12">
      <c r="B39" s="1">
        <v>21</v>
      </c>
      <c r="C39" s="62">
        <v>42.34</v>
      </c>
      <c r="D39" s="63"/>
      <c r="E39" s="63">
        <v>42.32</v>
      </c>
      <c r="F39" s="63"/>
      <c r="G39" s="63">
        <v>42.22</v>
      </c>
      <c r="H39" s="63">
        <v>42.18</v>
      </c>
      <c r="I39" s="188"/>
      <c r="J39" s="192"/>
      <c r="K39" s="189"/>
      <c r="L39" s="1"/>
    </row>
    <row r="40" spans="2:12">
      <c r="B40" s="1">
        <v>22</v>
      </c>
      <c r="C40" s="62">
        <v>42.07</v>
      </c>
      <c r="D40" s="63"/>
      <c r="E40" s="63">
        <v>42.2</v>
      </c>
      <c r="F40" s="63"/>
      <c r="G40" s="63">
        <v>42.01</v>
      </c>
      <c r="H40" s="63">
        <v>42.15</v>
      </c>
      <c r="I40" s="188"/>
      <c r="J40" s="192"/>
      <c r="K40" s="189"/>
      <c r="L40" s="1"/>
    </row>
    <row r="41" spans="2:12">
      <c r="B41" s="1">
        <v>23</v>
      </c>
      <c r="C41" s="62">
        <v>42.08</v>
      </c>
      <c r="D41" s="63"/>
      <c r="E41" s="63">
        <v>42.23</v>
      </c>
      <c r="F41" s="63"/>
      <c r="G41" s="63">
        <v>42.14</v>
      </c>
      <c r="H41" s="63">
        <v>41.91</v>
      </c>
      <c r="I41" s="188"/>
      <c r="J41" s="192"/>
      <c r="K41" s="189"/>
      <c r="L41" s="1"/>
    </row>
    <row r="42" spans="2:12">
      <c r="B42" s="1">
        <v>24</v>
      </c>
      <c r="C42" s="62">
        <v>42.02</v>
      </c>
      <c r="D42" s="63"/>
      <c r="E42" s="63">
        <v>42.19</v>
      </c>
      <c r="F42" s="63"/>
      <c r="G42" s="63">
        <v>42.36</v>
      </c>
      <c r="H42" s="63">
        <v>42.09</v>
      </c>
      <c r="I42" s="188"/>
      <c r="J42" s="192"/>
      <c r="K42" s="189"/>
      <c r="L42" s="1"/>
    </row>
    <row r="43" spans="2:12">
      <c r="B43" s="1">
        <v>25</v>
      </c>
      <c r="C43" s="62">
        <v>41.92</v>
      </c>
      <c r="D43" s="63"/>
      <c r="E43" s="63">
        <v>42.31</v>
      </c>
      <c r="F43" s="63"/>
      <c r="G43" s="63">
        <v>42.12</v>
      </c>
      <c r="H43" s="63">
        <v>42.36</v>
      </c>
      <c r="I43" s="188"/>
      <c r="J43" s="192"/>
      <c r="K43" s="189"/>
      <c r="L43" s="1"/>
    </row>
    <row r="44" spans="2:12">
      <c r="B44" s="1">
        <v>26</v>
      </c>
      <c r="C44" s="62">
        <v>41.98</v>
      </c>
      <c r="D44" s="63"/>
      <c r="E44" s="63">
        <v>42.42</v>
      </c>
      <c r="F44" s="63"/>
      <c r="G44" s="63">
        <v>42.18</v>
      </c>
      <c r="H44" s="63">
        <v>42.14</v>
      </c>
      <c r="I44" s="188"/>
      <c r="J44" s="192"/>
      <c r="K44" s="189"/>
      <c r="L44" s="1"/>
    </row>
    <row r="45" spans="2:12">
      <c r="B45" s="1">
        <v>27</v>
      </c>
      <c r="C45" s="62">
        <v>42.15</v>
      </c>
      <c r="D45" s="63"/>
      <c r="E45" s="63">
        <v>42.28</v>
      </c>
      <c r="F45" s="63"/>
      <c r="G45" s="63">
        <v>42.13</v>
      </c>
      <c r="H45" s="63">
        <v>42.22</v>
      </c>
      <c r="I45" s="188"/>
      <c r="J45" s="192"/>
      <c r="K45" s="189"/>
      <c r="L45" s="1"/>
    </row>
    <row r="46" spans="2:12">
      <c r="B46" s="1">
        <v>28</v>
      </c>
      <c r="C46" s="62">
        <v>42.07</v>
      </c>
      <c r="D46" s="63"/>
      <c r="E46" s="63">
        <v>42.3</v>
      </c>
      <c r="F46" s="63"/>
      <c r="G46" s="63">
        <v>41.92</v>
      </c>
      <c r="H46" s="63">
        <v>42.08</v>
      </c>
      <c r="I46" s="188"/>
      <c r="J46" s="192"/>
      <c r="K46" s="189"/>
      <c r="L46" s="1"/>
    </row>
    <row r="47" spans="2:12">
      <c r="B47" s="1">
        <v>29</v>
      </c>
      <c r="C47" s="62">
        <v>42.03</v>
      </c>
      <c r="D47" s="63"/>
      <c r="E47" s="63">
        <v>42.29</v>
      </c>
      <c r="F47" s="63"/>
      <c r="G47" s="63">
        <v>41.95</v>
      </c>
      <c r="H47" s="63">
        <v>42.19</v>
      </c>
      <c r="I47" s="188"/>
      <c r="J47" s="192"/>
      <c r="K47" s="189"/>
      <c r="L47" s="1"/>
    </row>
    <row r="48" spans="2:12">
      <c r="B48" s="1">
        <v>30</v>
      </c>
      <c r="C48" s="62">
        <v>42.1</v>
      </c>
      <c r="D48" s="63"/>
      <c r="E48" s="63">
        <v>42.33</v>
      </c>
      <c r="F48" s="63"/>
      <c r="G48" s="63">
        <v>41.94</v>
      </c>
      <c r="H48" s="63">
        <v>42.12</v>
      </c>
      <c r="I48" s="188"/>
      <c r="J48" s="192"/>
      <c r="K48" s="189"/>
      <c r="L48" s="1"/>
    </row>
    <row r="49" spans="2:12">
      <c r="B49" s="1">
        <v>31</v>
      </c>
      <c r="C49" s="62">
        <v>42.21</v>
      </c>
      <c r="D49" s="63"/>
      <c r="E49" s="63">
        <v>42.28</v>
      </c>
      <c r="F49" s="63"/>
      <c r="G49" s="63">
        <v>41.94</v>
      </c>
      <c r="H49" s="63">
        <v>42.12</v>
      </c>
      <c r="I49" s="188"/>
      <c r="J49" s="192"/>
      <c r="K49" s="189"/>
      <c r="L49" s="1"/>
    </row>
    <row r="50" spans="2:12">
      <c r="B50" s="1">
        <v>32</v>
      </c>
      <c r="C50" s="62">
        <v>42.16</v>
      </c>
      <c r="D50" s="63"/>
      <c r="E50" s="63">
        <v>42.32</v>
      </c>
      <c r="F50" s="63"/>
      <c r="G50" s="63">
        <v>42.09</v>
      </c>
      <c r="H50" s="63">
        <v>42.09</v>
      </c>
      <c r="I50" s="188"/>
      <c r="J50" s="192"/>
      <c r="K50" s="189"/>
      <c r="L50" s="1"/>
    </row>
    <row r="51" spans="2:12">
      <c r="B51" s="1">
        <v>33</v>
      </c>
      <c r="C51" s="62">
        <v>42.17</v>
      </c>
      <c r="D51" s="63"/>
      <c r="E51" s="63">
        <v>42.12</v>
      </c>
      <c r="F51" s="63"/>
      <c r="G51" s="63">
        <v>42.04</v>
      </c>
      <c r="H51" s="63">
        <v>42.21</v>
      </c>
      <c r="I51" s="188"/>
      <c r="J51" s="192"/>
      <c r="K51" s="189"/>
      <c r="L51" s="1"/>
    </row>
    <row r="52" spans="2:12">
      <c r="B52" s="1">
        <v>34</v>
      </c>
      <c r="C52" s="62">
        <v>42.17</v>
      </c>
      <c r="D52" s="63"/>
      <c r="E52" s="63">
        <v>42.26</v>
      </c>
      <c r="F52" s="63"/>
      <c r="G52" s="63">
        <v>41.99</v>
      </c>
      <c r="H52" s="63">
        <v>42.08</v>
      </c>
      <c r="I52" s="188"/>
      <c r="J52" s="192"/>
      <c r="K52" s="189"/>
      <c r="L52" s="1"/>
    </row>
    <row r="53" spans="2:12">
      <c r="B53" s="1">
        <v>35</v>
      </c>
      <c r="C53" s="62">
        <v>42.5</v>
      </c>
      <c r="D53" s="63"/>
      <c r="E53" s="63">
        <v>42.26</v>
      </c>
      <c r="F53" s="63"/>
      <c r="G53" s="63">
        <v>42.05</v>
      </c>
      <c r="H53" s="63">
        <v>42.32</v>
      </c>
      <c r="I53" s="188"/>
      <c r="J53" s="192"/>
      <c r="K53" s="189"/>
      <c r="L53" s="1"/>
    </row>
    <row r="54" spans="2:12">
      <c r="B54" s="1">
        <v>36</v>
      </c>
      <c r="C54" s="62"/>
      <c r="D54" s="63"/>
      <c r="E54" s="63">
        <v>42.27</v>
      </c>
      <c r="F54" s="63"/>
      <c r="G54" s="63">
        <v>42.11</v>
      </c>
      <c r="H54" s="63">
        <v>42.25</v>
      </c>
      <c r="I54" s="188"/>
      <c r="J54" s="192"/>
      <c r="K54" s="189"/>
      <c r="L54" s="1"/>
    </row>
    <row r="55" spans="2:12">
      <c r="B55" s="1">
        <v>37</v>
      </c>
      <c r="C55" s="62"/>
      <c r="D55" s="63"/>
      <c r="E55" s="63">
        <v>42.29</v>
      </c>
      <c r="F55" s="63"/>
      <c r="G55" s="63">
        <v>42.16</v>
      </c>
      <c r="H55" s="63">
        <v>42.26</v>
      </c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42.19</v>
      </c>
      <c r="F56" s="63"/>
      <c r="G56" s="63">
        <v>42.22</v>
      </c>
      <c r="H56" s="63">
        <v>42.3</v>
      </c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42.09</v>
      </c>
      <c r="F57" s="63"/>
      <c r="G57" s="63">
        <v>42</v>
      </c>
      <c r="H57" s="63">
        <v>42.23</v>
      </c>
      <c r="I57" s="188"/>
      <c r="J57" s="192"/>
      <c r="K57" s="189"/>
      <c r="L57" s="1"/>
    </row>
    <row r="58" spans="2:12">
      <c r="B58" s="1">
        <v>40</v>
      </c>
      <c r="C58" s="62"/>
      <c r="D58" s="63"/>
      <c r="E58" s="63">
        <v>42.17</v>
      </c>
      <c r="F58" s="63"/>
      <c r="G58" s="63">
        <v>41.99</v>
      </c>
      <c r="H58" s="63">
        <v>42.28</v>
      </c>
      <c r="I58" s="188"/>
      <c r="J58" s="192"/>
      <c r="K58" s="189"/>
      <c r="L58" s="1"/>
    </row>
    <row r="59" spans="2:12">
      <c r="B59" s="1">
        <v>41</v>
      </c>
      <c r="C59" s="62"/>
      <c r="D59" s="63"/>
      <c r="E59" s="63">
        <v>42.29</v>
      </c>
      <c r="F59" s="63"/>
      <c r="G59" s="63">
        <v>42.04</v>
      </c>
      <c r="H59" s="63">
        <v>42.93</v>
      </c>
      <c r="I59" s="188"/>
      <c r="J59" s="192"/>
      <c r="K59" s="189"/>
      <c r="L59" s="1"/>
    </row>
    <row r="60" spans="2:12">
      <c r="B60" s="1">
        <v>42</v>
      </c>
      <c r="C60" s="62"/>
      <c r="D60" s="63"/>
      <c r="E60" s="63">
        <v>42.17</v>
      </c>
      <c r="F60" s="63"/>
      <c r="G60" s="63">
        <v>42.06</v>
      </c>
      <c r="H60" s="63">
        <v>43.33</v>
      </c>
      <c r="I60" s="188"/>
      <c r="J60" s="192"/>
      <c r="K60" s="189"/>
      <c r="L60" s="1"/>
    </row>
    <row r="61" spans="2:12">
      <c r="B61" s="1">
        <v>43</v>
      </c>
      <c r="C61" s="62"/>
      <c r="D61" s="63"/>
      <c r="E61" s="63">
        <v>42.1</v>
      </c>
      <c r="F61" s="63"/>
      <c r="G61" s="63">
        <v>42</v>
      </c>
      <c r="H61" s="63">
        <v>42.18</v>
      </c>
      <c r="I61" s="188"/>
      <c r="J61" s="192"/>
      <c r="K61" s="189"/>
      <c r="L61" s="1"/>
    </row>
    <row r="62" spans="2:12">
      <c r="B62" s="1">
        <v>44</v>
      </c>
      <c r="C62" s="62"/>
      <c r="D62" s="63"/>
      <c r="E62" s="63">
        <v>42.12</v>
      </c>
      <c r="F62" s="63"/>
      <c r="G62" s="63">
        <v>41.89</v>
      </c>
      <c r="H62" s="63">
        <v>42.1</v>
      </c>
      <c r="I62" s="188"/>
      <c r="J62" s="192"/>
      <c r="K62" s="189"/>
      <c r="L62" s="1"/>
    </row>
    <row r="63" spans="2:12">
      <c r="B63" s="1">
        <v>45</v>
      </c>
      <c r="C63" s="62"/>
      <c r="D63" s="63"/>
      <c r="E63" s="63">
        <v>41.99</v>
      </c>
      <c r="F63" s="63"/>
      <c r="G63" s="63">
        <v>42.09</v>
      </c>
      <c r="H63" s="63">
        <v>42.44</v>
      </c>
      <c r="I63" s="188"/>
      <c r="J63" s="192"/>
      <c r="K63" s="189"/>
      <c r="L63" s="1"/>
    </row>
    <row r="64" spans="2:12">
      <c r="B64" s="1">
        <v>46</v>
      </c>
      <c r="C64" s="62"/>
      <c r="D64" s="63"/>
      <c r="E64" s="63">
        <v>42.05</v>
      </c>
      <c r="F64" s="63"/>
      <c r="G64" s="63">
        <v>41.97</v>
      </c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>
        <v>42.18</v>
      </c>
      <c r="F65" s="63"/>
      <c r="G65" s="63">
        <v>41.94</v>
      </c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>
        <v>42.04</v>
      </c>
      <c r="F66" s="63"/>
      <c r="G66" s="63">
        <v>42.33</v>
      </c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>
        <v>42.2</v>
      </c>
      <c r="F67" s="63"/>
      <c r="G67" s="63">
        <v>42</v>
      </c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>
        <v>42.17</v>
      </c>
      <c r="F68" s="63"/>
      <c r="G68" s="63">
        <v>42</v>
      </c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>
        <v>42.07</v>
      </c>
      <c r="F69" s="63"/>
      <c r="G69" s="63">
        <v>41.96</v>
      </c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>
        <v>42.01</v>
      </c>
      <c r="F70" s="63"/>
      <c r="G70" s="63">
        <v>42.12</v>
      </c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>
        <v>42.04</v>
      </c>
      <c r="F71" s="63"/>
      <c r="G71" s="63">
        <v>41.93</v>
      </c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>
        <v>42.32</v>
      </c>
      <c r="F72" s="63"/>
      <c r="G72" s="63">
        <v>41.92</v>
      </c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>
        <v>42.07</v>
      </c>
      <c r="F73" s="63"/>
      <c r="G73" s="63">
        <v>42.78</v>
      </c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>
        <v>42.17</v>
      </c>
      <c r="F74" s="63"/>
      <c r="G74" s="63">
        <v>42.04</v>
      </c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>
        <v>42.15</v>
      </c>
      <c r="F75" s="63"/>
      <c r="G75" s="63">
        <v>41.97</v>
      </c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>
        <v>42.25</v>
      </c>
      <c r="F76" s="188"/>
      <c r="G76" s="188">
        <v>41.99</v>
      </c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>
        <v>41.92</v>
      </c>
      <c r="F77" s="188"/>
      <c r="G77" s="188">
        <v>41.84</v>
      </c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>
        <v>42.22</v>
      </c>
      <c r="F78" s="188"/>
      <c r="G78" s="188">
        <v>42.36</v>
      </c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17"/>
  <dimension ref="A2:P85"/>
  <sheetViews>
    <sheetView tabSelected="1" zoomScale="90" zoomScaleNormal="90" workbookViewId="0">
      <selection activeCell="B13" sqref="B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104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129</v>
      </c>
      <c r="C8" s="160">
        <v>14</v>
      </c>
      <c r="D8" s="200">
        <f>COUNTA(C19:C83)</f>
        <v>37</v>
      </c>
      <c r="E8" s="165">
        <f>COUNTA(C19:C83)</f>
        <v>37</v>
      </c>
      <c r="F8" s="235">
        <f>MIN(C19:C82)</f>
        <v>41.98</v>
      </c>
      <c r="G8" s="203">
        <f>AVERAGE(C19:C85)</f>
        <v>42.460540540540542</v>
      </c>
      <c r="H8" s="146">
        <v>11</v>
      </c>
      <c r="I8" s="169">
        <f>G8-F8</f>
        <v>0.48054054054054518</v>
      </c>
      <c r="J8" s="174">
        <v>1.8252314814814815E-2</v>
      </c>
      <c r="K8" s="181">
        <f>J8</f>
        <v>1.8252314814814815E-2</v>
      </c>
      <c r="L8" s="182">
        <f>K8</f>
        <v>1.8252314814814815E-2</v>
      </c>
      <c r="M8" s="198" t="s">
        <v>176</v>
      </c>
      <c r="N8" s="269" t="s">
        <v>242</v>
      </c>
      <c r="O8" s="270" t="s">
        <v>235</v>
      </c>
      <c r="P8" s="45"/>
    </row>
    <row r="9" spans="1:16" s="3" customFormat="1" ht="30" customHeight="1">
      <c r="A9" s="158">
        <v>2</v>
      </c>
      <c r="B9" s="164" t="s">
        <v>130</v>
      </c>
      <c r="C9" s="161">
        <v>2</v>
      </c>
      <c r="D9" s="46">
        <f>COUNTA(D19:D83)+D8+1</f>
        <v>59</v>
      </c>
      <c r="E9" s="166">
        <f>COUNTA(D19:D83)+1</f>
        <v>22</v>
      </c>
      <c r="F9" s="236">
        <f>MIN(D19:D82)</f>
        <v>42.23</v>
      </c>
      <c r="G9" s="122">
        <f>AVERAGE(D19:D84)</f>
        <v>42.504285714285707</v>
      </c>
      <c r="H9" s="44">
        <v>8</v>
      </c>
      <c r="I9" s="170">
        <f>G9-F9</f>
        <v>0.27428571428571047</v>
      </c>
      <c r="J9" s="175">
        <v>3.3599537037037039E-2</v>
      </c>
      <c r="K9" s="183">
        <f>J9-J8</f>
        <v>1.5347222222222224E-2</v>
      </c>
      <c r="L9" s="184">
        <f>K9</f>
        <v>1.5347222222222224E-2</v>
      </c>
      <c r="M9" s="199" t="s">
        <v>181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129</v>
      </c>
      <c r="C10" s="161">
        <v>3</v>
      </c>
      <c r="D10" s="46">
        <f>COUNTA(E19:E853)+D9+1</f>
        <v>127</v>
      </c>
      <c r="E10" s="265">
        <f>COUNTA(E19:E85)+1</f>
        <v>68</v>
      </c>
      <c r="F10" s="202">
        <f>MIN(E19:E85)</f>
        <v>42</v>
      </c>
      <c r="G10" s="121">
        <f>AVERAGE(E19:E85)</f>
        <v>42.332388059701501</v>
      </c>
      <c r="H10" s="44">
        <v>11</v>
      </c>
      <c r="I10" s="170">
        <f t="shared" ref="I10:I13" si="0">G10-F10</f>
        <v>0.33238805970150054</v>
      </c>
      <c r="J10" s="175">
        <v>6.446759259259259E-2</v>
      </c>
      <c r="K10" s="183">
        <f>J10-J9</f>
        <v>3.0868055555555551E-2</v>
      </c>
      <c r="L10" s="184">
        <f>K10+L8</f>
        <v>4.912037037037037E-2</v>
      </c>
      <c r="M10" s="199" t="s">
        <v>204</v>
      </c>
      <c r="N10" s="149"/>
      <c r="O10" s="132"/>
      <c r="P10" s="45"/>
    </row>
    <row r="11" spans="1:16" s="3" customFormat="1" ht="30" customHeight="1" thickBot="1">
      <c r="A11" s="158">
        <v>4</v>
      </c>
      <c r="B11" s="164" t="s">
        <v>130</v>
      </c>
      <c r="C11" s="161">
        <v>1</v>
      </c>
      <c r="D11" s="46">
        <f>COUNTA(F19:F83)+D10+1</f>
        <v>165</v>
      </c>
      <c r="E11" s="166">
        <f>COUNTA(F19:F83)+1</f>
        <v>38</v>
      </c>
      <c r="F11" s="260">
        <f>MIN(F19:F84)</f>
        <v>42.4</v>
      </c>
      <c r="G11" s="121">
        <f>AVERAGE(F19:F84)</f>
        <v>42.715135135135135</v>
      </c>
      <c r="H11" s="44">
        <v>6</v>
      </c>
      <c r="I11" s="170">
        <f t="shared" si="0"/>
        <v>0.31513513513513658</v>
      </c>
      <c r="J11" s="175">
        <v>8.4398148148148153E-2</v>
      </c>
      <c r="K11" s="183">
        <f>J11-J10</f>
        <v>1.9930555555555562E-2</v>
      </c>
      <c r="L11" s="184">
        <f>K11+L9</f>
        <v>3.5277777777777783E-2</v>
      </c>
      <c r="M11" s="199" t="s">
        <v>215</v>
      </c>
      <c r="N11" s="148"/>
      <c r="O11" s="119"/>
      <c r="P11" s="45"/>
    </row>
    <row r="12" spans="1:16" s="3" customFormat="1" ht="30" customHeight="1" thickBot="1">
      <c r="A12" s="158">
        <v>5</v>
      </c>
      <c r="B12" s="208" t="s">
        <v>130</v>
      </c>
      <c r="C12" s="162">
        <v>15</v>
      </c>
      <c r="D12" s="46">
        <f>COUNTA(G19:G83)+D11+1</f>
        <v>220</v>
      </c>
      <c r="E12" s="166">
        <f>COUNTA(G19:G83)+1</f>
        <v>55</v>
      </c>
      <c r="F12" s="261">
        <f>MIN(G19:G84)</f>
        <v>41.87</v>
      </c>
      <c r="G12" s="121">
        <f>AVERAGE(G19:G884)</f>
        <v>42.305925925925919</v>
      </c>
      <c r="H12" s="44">
        <v>5</v>
      </c>
      <c r="I12" s="170">
        <f t="shared" si="0"/>
        <v>0.43592592592592183</v>
      </c>
      <c r="J12" s="175">
        <v>0.11246527777777778</v>
      </c>
      <c r="K12" s="183">
        <f>J12-J11</f>
        <v>2.8067129629629622E-2</v>
      </c>
      <c r="L12" s="185">
        <f>K12+L11</f>
        <v>6.3344907407407405E-2</v>
      </c>
      <c r="M12" s="199" t="s">
        <v>230</v>
      </c>
      <c r="N12" s="149" t="s">
        <v>238</v>
      </c>
      <c r="O12" s="272" t="s">
        <v>244</v>
      </c>
    </row>
    <row r="13" spans="1:16" s="3" customFormat="1" ht="30" customHeight="1" thickBot="1">
      <c r="A13" s="159" t="s">
        <v>37</v>
      </c>
      <c r="B13" s="207" t="s">
        <v>129</v>
      </c>
      <c r="C13" s="163">
        <v>69</v>
      </c>
      <c r="D13" s="201">
        <f>COUNTA(H19:H83)+D12+1</f>
        <v>244</v>
      </c>
      <c r="E13" s="237">
        <f>COUNTA(H19:H83)+1</f>
        <v>24</v>
      </c>
      <c r="F13" s="264">
        <f>MIN(H19:H84)</f>
        <v>42.01</v>
      </c>
      <c r="G13" s="150">
        <f>AVERAGE(H19:H84)</f>
        <v>42.233913043478267</v>
      </c>
      <c r="H13" s="151">
        <v>4</v>
      </c>
      <c r="I13" s="173">
        <f t="shared" si="0"/>
        <v>0.22391304347826946</v>
      </c>
      <c r="J13" s="176" t="str">
        <f>'Общие результаты'!G6</f>
        <v>3:00:18</v>
      </c>
      <c r="K13" s="186">
        <f>J13-J12</f>
        <v>1.2743055555555563E-2</v>
      </c>
      <c r="L13" s="187">
        <f>K13+L10</f>
        <v>6.1863425925925933E-2</v>
      </c>
      <c r="M13" s="178"/>
      <c r="N13" s="271" t="s">
        <v>243</v>
      </c>
      <c r="O13" s="272" t="s">
        <v>247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AVERAGE(F8,F10,F13)</f>
        <v>41.996666666666663</v>
      </c>
      <c r="G14" s="75">
        <f>AVERAGE(G8,G10,G13)</f>
        <v>42.342280547906775</v>
      </c>
      <c r="H14" s="130" t="s">
        <v>255</v>
      </c>
      <c r="I14" s="76">
        <f>AVERAGE(I8,I10,I13)</f>
        <v>0.34561388124010506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AVERAGE(F9,F11,F12)</f>
        <v>42.166666666666664</v>
      </c>
      <c r="G15" s="52">
        <f>AVERAGE(G9,G11,G12)</f>
        <v>42.508448925115587</v>
      </c>
      <c r="H15" s="131" t="s">
        <v>257</v>
      </c>
      <c r="I15" s="53">
        <f>AVERAGE(I9,I11,I12)</f>
        <v>0.34178225844892296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42.081666666666663</v>
      </c>
      <c r="G16" s="56">
        <f>AVERAGE(C19:H85)</f>
        <v>42.411129707112984</v>
      </c>
      <c r="H16" s="57"/>
      <c r="I16" s="58">
        <f>AVERAGE(I8:I13)</f>
        <v>0.34369806984451401</v>
      </c>
      <c r="J16" s="50"/>
      <c r="K16" s="50"/>
      <c r="L16" s="50"/>
      <c r="M16" s="54"/>
      <c r="N16" s="54"/>
    </row>
    <row r="18" spans="2:14" ht="15.75" thickBot="1">
      <c r="C18" s="59" t="str">
        <f>B8</f>
        <v>Терещенко Андрей</v>
      </c>
      <c r="D18" s="59" t="str">
        <f>B9</f>
        <v>Голубченко Саша</v>
      </c>
      <c r="E18" s="13" t="str">
        <f>B10</f>
        <v>Терещенко Андрей</v>
      </c>
      <c r="F18" s="13" t="str">
        <f>B11</f>
        <v>Голубченко Саша</v>
      </c>
      <c r="G18" s="13" t="str">
        <f>B12</f>
        <v>Голубченко Саша</v>
      </c>
      <c r="H18" s="13" t="str">
        <f>B13</f>
        <v>Терещенко Андрей</v>
      </c>
      <c r="I18" s="13"/>
      <c r="J18" s="13"/>
    </row>
    <row r="19" spans="2:14">
      <c r="B19" s="1">
        <v>1</v>
      </c>
      <c r="C19" s="60">
        <v>46.03</v>
      </c>
      <c r="D19" s="61">
        <v>42.69</v>
      </c>
      <c r="E19" s="61">
        <v>43.05</v>
      </c>
      <c r="F19" s="61">
        <v>42.45</v>
      </c>
      <c r="G19" s="61">
        <v>42.72</v>
      </c>
      <c r="H19" s="61">
        <v>42.34</v>
      </c>
      <c r="I19" s="190"/>
      <c r="J19" s="191"/>
      <c r="K19" s="188"/>
      <c r="M19" s="2"/>
      <c r="N19" s="2"/>
    </row>
    <row r="20" spans="2:14">
      <c r="B20" s="1">
        <v>2</v>
      </c>
      <c r="C20" s="62">
        <v>43.82</v>
      </c>
      <c r="D20" s="63">
        <v>42.95</v>
      </c>
      <c r="E20" s="63">
        <v>42.28</v>
      </c>
      <c r="F20" s="63">
        <v>42.89</v>
      </c>
      <c r="G20" s="63">
        <v>42.69</v>
      </c>
      <c r="H20" s="63">
        <v>42.19</v>
      </c>
      <c r="I20" s="188"/>
      <c r="J20" s="192"/>
      <c r="K20" s="188"/>
      <c r="M20" s="3"/>
      <c r="N20" s="3"/>
    </row>
    <row r="21" spans="2:14">
      <c r="B21" s="1">
        <v>3</v>
      </c>
      <c r="C21" s="62">
        <v>42.67</v>
      </c>
      <c r="D21" s="63">
        <v>42.66</v>
      </c>
      <c r="E21" s="63">
        <v>42.52</v>
      </c>
      <c r="F21" s="63">
        <v>42.9</v>
      </c>
      <c r="G21" s="63">
        <v>42.33</v>
      </c>
      <c r="H21" s="63">
        <v>42.17</v>
      </c>
      <c r="I21" s="188"/>
      <c r="J21" s="192"/>
      <c r="K21" s="188"/>
      <c r="M21" s="3"/>
      <c r="N21" s="3"/>
    </row>
    <row r="22" spans="2:14">
      <c r="B22" s="1">
        <v>4</v>
      </c>
      <c r="C22" s="62">
        <v>42.05</v>
      </c>
      <c r="D22" s="63">
        <v>43.32</v>
      </c>
      <c r="E22" s="63">
        <v>44.66</v>
      </c>
      <c r="F22" s="63">
        <v>42.63</v>
      </c>
      <c r="G22" s="63">
        <v>42.87</v>
      </c>
      <c r="H22" s="63">
        <v>42.56</v>
      </c>
      <c r="I22" s="188"/>
      <c r="J22" s="192"/>
      <c r="K22" s="188"/>
      <c r="M22" s="3"/>
      <c r="N22" s="3"/>
    </row>
    <row r="23" spans="2:14">
      <c r="B23" s="1">
        <v>5</v>
      </c>
      <c r="C23" s="62">
        <v>42.7</v>
      </c>
      <c r="D23" s="63">
        <v>42.49</v>
      </c>
      <c r="E23" s="63">
        <v>42.33</v>
      </c>
      <c r="F23" s="63">
        <v>42.79</v>
      </c>
      <c r="G23" s="63">
        <v>42.55</v>
      </c>
      <c r="H23" s="63">
        <v>42.16</v>
      </c>
      <c r="I23" s="188"/>
      <c r="J23" s="192"/>
      <c r="K23" s="188"/>
    </row>
    <row r="24" spans="2:14">
      <c r="B24" s="1">
        <v>6</v>
      </c>
      <c r="C24" s="62">
        <v>42.43</v>
      </c>
      <c r="D24" s="63">
        <v>42.69</v>
      </c>
      <c r="E24" s="63">
        <v>42.33</v>
      </c>
      <c r="F24" s="63">
        <v>42.68</v>
      </c>
      <c r="G24" s="63">
        <v>42.48</v>
      </c>
      <c r="H24" s="63">
        <v>42.22</v>
      </c>
      <c r="I24" s="188"/>
      <c r="J24" s="192"/>
      <c r="K24" s="188"/>
    </row>
    <row r="25" spans="2:14">
      <c r="B25" s="1">
        <v>7</v>
      </c>
      <c r="C25" s="62">
        <v>43.92</v>
      </c>
      <c r="D25" s="63">
        <v>42.56</v>
      </c>
      <c r="E25" s="63">
        <v>42.37</v>
      </c>
      <c r="F25" s="63">
        <v>42.57</v>
      </c>
      <c r="G25" s="63">
        <v>42.43</v>
      </c>
      <c r="H25" s="63">
        <v>42.1</v>
      </c>
      <c r="I25" s="188"/>
      <c r="J25" s="192"/>
      <c r="K25" s="188"/>
    </row>
    <row r="26" spans="2:14">
      <c r="B26" s="1">
        <v>8</v>
      </c>
      <c r="C26" s="62">
        <v>42.56</v>
      </c>
      <c r="D26" s="63">
        <v>42.59</v>
      </c>
      <c r="E26" s="63">
        <v>42.33</v>
      </c>
      <c r="F26" s="63">
        <v>43.22</v>
      </c>
      <c r="G26" s="63">
        <v>42.46</v>
      </c>
      <c r="H26" s="63">
        <v>42.39</v>
      </c>
      <c r="I26" s="188"/>
      <c r="J26" s="192"/>
      <c r="K26" s="188"/>
    </row>
    <row r="27" spans="2:14">
      <c r="B27" s="1">
        <v>9</v>
      </c>
      <c r="C27" s="74">
        <v>42.2</v>
      </c>
      <c r="D27" s="63">
        <v>42.56</v>
      </c>
      <c r="E27" s="63">
        <v>42.47</v>
      </c>
      <c r="F27" s="63">
        <v>42.48</v>
      </c>
      <c r="G27" s="63">
        <v>42.33</v>
      </c>
      <c r="H27" s="63">
        <v>42.01</v>
      </c>
      <c r="I27" s="188"/>
      <c r="J27" s="192"/>
      <c r="K27" s="188"/>
    </row>
    <row r="28" spans="2:14">
      <c r="B28" s="1">
        <v>10</v>
      </c>
      <c r="C28" s="62">
        <v>42.12</v>
      </c>
      <c r="D28" s="63">
        <v>42.23</v>
      </c>
      <c r="E28" s="63">
        <v>42.36</v>
      </c>
      <c r="F28" s="63">
        <v>42.75</v>
      </c>
      <c r="G28" s="63">
        <v>42.69</v>
      </c>
      <c r="H28" s="63">
        <v>42.08</v>
      </c>
      <c r="I28" s="188"/>
      <c r="J28" s="192"/>
      <c r="K28" s="188"/>
    </row>
    <row r="29" spans="2:14">
      <c r="B29" s="1">
        <v>11</v>
      </c>
      <c r="C29" s="62">
        <v>42.12</v>
      </c>
      <c r="D29" s="63">
        <v>42.51</v>
      </c>
      <c r="E29" s="63">
        <v>42.23</v>
      </c>
      <c r="F29" s="63">
        <v>43.09</v>
      </c>
      <c r="G29" s="63">
        <v>42.63</v>
      </c>
      <c r="H29" s="63">
        <v>42.22</v>
      </c>
      <c r="I29" s="188"/>
      <c r="J29" s="192"/>
      <c r="K29" s="188"/>
    </row>
    <row r="30" spans="2:14">
      <c r="B30" s="1">
        <v>12</v>
      </c>
      <c r="C30" s="62">
        <v>42.49</v>
      </c>
      <c r="D30" s="63">
        <v>42.26</v>
      </c>
      <c r="E30" s="63">
        <v>42.27</v>
      </c>
      <c r="F30" s="63">
        <v>42.93</v>
      </c>
      <c r="G30" s="63">
        <v>42.64</v>
      </c>
      <c r="H30" s="63">
        <v>42.19</v>
      </c>
      <c r="I30" s="188"/>
      <c r="J30" s="192"/>
      <c r="K30" s="188"/>
    </row>
    <row r="31" spans="2:14">
      <c r="B31" s="1">
        <v>13</v>
      </c>
      <c r="C31" s="62">
        <v>42.91</v>
      </c>
      <c r="D31" s="63">
        <v>42.33</v>
      </c>
      <c r="E31" s="63">
        <v>42.3</v>
      </c>
      <c r="F31" s="63">
        <v>42.6</v>
      </c>
      <c r="G31" s="63">
        <v>42.67</v>
      </c>
      <c r="H31" s="63">
        <v>42.18</v>
      </c>
      <c r="I31" s="188"/>
      <c r="J31" s="192"/>
      <c r="K31" s="189"/>
      <c r="L31" s="1"/>
    </row>
    <row r="32" spans="2:14">
      <c r="B32" s="1">
        <v>14</v>
      </c>
      <c r="C32" s="65">
        <v>41.98</v>
      </c>
      <c r="D32" s="63">
        <v>42.27</v>
      </c>
      <c r="E32" s="63">
        <v>42.37</v>
      </c>
      <c r="F32" s="63">
        <v>43.28</v>
      </c>
      <c r="G32" s="63">
        <v>42.36</v>
      </c>
      <c r="H32" s="63">
        <v>42.33</v>
      </c>
      <c r="I32" s="188"/>
      <c r="J32" s="192"/>
      <c r="K32" s="189"/>
      <c r="L32" s="1"/>
    </row>
    <row r="33" spans="2:12">
      <c r="B33" s="1">
        <v>15</v>
      </c>
      <c r="C33" s="62">
        <v>42.08</v>
      </c>
      <c r="D33" s="63">
        <v>42.25</v>
      </c>
      <c r="E33" s="63">
        <v>42.14</v>
      </c>
      <c r="F33" s="63">
        <v>42.9</v>
      </c>
      <c r="G33" s="63">
        <v>42.41</v>
      </c>
      <c r="H33" s="63">
        <v>42.1</v>
      </c>
      <c r="I33" s="188"/>
      <c r="J33" s="192"/>
      <c r="K33" s="189"/>
      <c r="L33" s="1"/>
    </row>
    <row r="34" spans="2:12">
      <c r="B34" s="1">
        <v>16</v>
      </c>
      <c r="C34" s="62">
        <v>42.11</v>
      </c>
      <c r="D34" s="80">
        <v>42.3</v>
      </c>
      <c r="E34" s="63">
        <v>42.07</v>
      </c>
      <c r="F34" s="63">
        <v>42.71</v>
      </c>
      <c r="G34" s="63">
        <v>42.24</v>
      </c>
      <c r="H34" s="63">
        <v>42.23</v>
      </c>
      <c r="I34" s="188"/>
      <c r="J34" s="192"/>
      <c r="K34" s="189"/>
      <c r="L34" s="1"/>
    </row>
    <row r="35" spans="2:12">
      <c r="B35" s="1">
        <v>17</v>
      </c>
      <c r="C35" s="62">
        <v>42.49</v>
      </c>
      <c r="D35" s="63">
        <v>42.26</v>
      </c>
      <c r="E35" s="63">
        <v>42.33</v>
      </c>
      <c r="F35" s="63">
        <v>42.6</v>
      </c>
      <c r="G35" s="63">
        <v>42.22</v>
      </c>
      <c r="H35" s="63">
        <v>42.23</v>
      </c>
      <c r="I35" s="188"/>
      <c r="J35" s="192"/>
      <c r="K35" s="189"/>
      <c r="L35" s="1"/>
    </row>
    <row r="36" spans="2:12">
      <c r="B36" s="1">
        <v>18</v>
      </c>
      <c r="C36" s="62">
        <v>42.8</v>
      </c>
      <c r="D36" s="63">
        <v>42.24</v>
      </c>
      <c r="E36" s="63">
        <v>42.3</v>
      </c>
      <c r="F36" s="63">
        <v>42.49</v>
      </c>
      <c r="G36" s="63">
        <v>42.24</v>
      </c>
      <c r="H36" s="63">
        <v>42.3</v>
      </c>
      <c r="I36" s="188"/>
      <c r="J36" s="192"/>
      <c r="K36" s="189"/>
      <c r="L36" s="1"/>
    </row>
    <row r="37" spans="2:12">
      <c r="B37" s="1">
        <v>19</v>
      </c>
      <c r="C37" s="62">
        <v>42.12</v>
      </c>
      <c r="D37" s="63">
        <v>42.32</v>
      </c>
      <c r="E37" s="63">
        <v>42.28</v>
      </c>
      <c r="F37" s="63">
        <v>42.91</v>
      </c>
      <c r="G37" s="63">
        <v>42.55</v>
      </c>
      <c r="H37" s="63">
        <v>42.32</v>
      </c>
      <c r="I37" s="188"/>
      <c r="J37" s="192"/>
      <c r="K37" s="189"/>
      <c r="L37" s="1"/>
    </row>
    <row r="38" spans="2:12">
      <c r="B38" s="1">
        <v>20</v>
      </c>
      <c r="C38" s="62">
        <v>42.01</v>
      </c>
      <c r="D38" s="63">
        <v>42.43</v>
      </c>
      <c r="E38" s="63">
        <v>42.16</v>
      </c>
      <c r="F38" s="63">
        <v>42.6</v>
      </c>
      <c r="G38" s="63">
        <v>42.29</v>
      </c>
      <c r="H38" s="63">
        <v>42.31</v>
      </c>
      <c r="I38" s="188"/>
      <c r="J38" s="192"/>
      <c r="K38" s="189"/>
      <c r="L38" s="1"/>
    </row>
    <row r="39" spans="2:12">
      <c r="B39" s="1">
        <v>21</v>
      </c>
      <c r="C39" s="62">
        <v>42</v>
      </c>
      <c r="D39" s="63">
        <v>42.68</v>
      </c>
      <c r="E39" s="63">
        <v>42.27</v>
      </c>
      <c r="F39" s="63">
        <v>42.6</v>
      </c>
      <c r="G39" s="63">
        <v>42.46</v>
      </c>
      <c r="H39" s="63">
        <v>42.28</v>
      </c>
      <c r="I39" s="188"/>
      <c r="J39" s="192"/>
      <c r="K39" s="189"/>
      <c r="L39" s="1"/>
    </row>
    <row r="40" spans="2:12">
      <c r="B40" s="1">
        <v>22</v>
      </c>
      <c r="C40" s="62">
        <v>42.49</v>
      </c>
      <c r="D40" s="63"/>
      <c r="E40" s="63">
        <v>42.34</v>
      </c>
      <c r="F40" s="63">
        <v>42.5</v>
      </c>
      <c r="G40" s="63">
        <v>42.32</v>
      </c>
      <c r="H40" s="63">
        <v>42.36</v>
      </c>
      <c r="I40" s="188"/>
      <c r="J40" s="192"/>
      <c r="K40" s="189"/>
      <c r="L40" s="1"/>
    </row>
    <row r="41" spans="2:12">
      <c r="B41" s="1">
        <v>23</v>
      </c>
      <c r="C41" s="62">
        <v>42.1</v>
      </c>
      <c r="D41" s="63"/>
      <c r="E41" s="63">
        <v>42.33</v>
      </c>
      <c r="F41" s="63">
        <v>42.4</v>
      </c>
      <c r="G41" s="63">
        <v>42.3</v>
      </c>
      <c r="H41" s="63">
        <v>42.11</v>
      </c>
      <c r="I41" s="188"/>
      <c r="J41" s="192"/>
      <c r="K41" s="189"/>
      <c r="L41" s="1"/>
    </row>
    <row r="42" spans="2:12">
      <c r="B42" s="1">
        <v>24</v>
      </c>
      <c r="C42" s="62">
        <v>41.98</v>
      </c>
      <c r="D42" s="63"/>
      <c r="E42" s="63">
        <v>42.36</v>
      </c>
      <c r="F42" s="63">
        <v>42.85</v>
      </c>
      <c r="G42" s="63">
        <v>42.57</v>
      </c>
      <c r="H42" s="63"/>
      <c r="I42" s="188"/>
      <c r="J42" s="192"/>
      <c r="K42" s="189"/>
      <c r="L42" s="1"/>
    </row>
    <row r="43" spans="2:12">
      <c r="B43" s="1">
        <v>25</v>
      </c>
      <c r="C43" s="62">
        <v>42.25</v>
      </c>
      <c r="D43" s="63"/>
      <c r="E43" s="63">
        <v>42.27</v>
      </c>
      <c r="F43" s="63">
        <v>42.72</v>
      </c>
      <c r="G43" s="63">
        <v>42.11</v>
      </c>
      <c r="H43" s="63"/>
      <c r="I43" s="188"/>
      <c r="J43" s="192"/>
      <c r="K43" s="189"/>
      <c r="L43" s="1"/>
    </row>
    <row r="44" spans="2:12">
      <c r="B44" s="1">
        <v>26</v>
      </c>
      <c r="C44" s="62">
        <v>42.35</v>
      </c>
      <c r="D44" s="63"/>
      <c r="E44" s="63">
        <v>42.4</v>
      </c>
      <c r="F44" s="63">
        <v>42.81</v>
      </c>
      <c r="G44" s="63">
        <v>42.22</v>
      </c>
      <c r="H44" s="63"/>
      <c r="I44" s="188"/>
      <c r="J44" s="192"/>
      <c r="K44" s="189"/>
      <c r="L44" s="1"/>
    </row>
    <row r="45" spans="2:12">
      <c r="B45" s="1">
        <v>27</v>
      </c>
      <c r="C45" s="62">
        <v>42</v>
      </c>
      <c r="D45" s="63"/>
      <c r="E45" s="63">
        <v>42.16</v>
      </c>
      <c r="F45" s="63">
        <v>42.61</v>
      </c>
      <c r="G45" s="63">
        <v>42.3</v>
      </c>
      <c r="H45" s="63"/>
      <c r="I45" s="188"/>
      <c r="J45" s="192"/>
      <c r="K45" s="189"/>
      <c r="L45" s="1"/>
    </row>
    <row r="46" spans="2:12">
      <c r="B46" s="1">
        <v>28</v>
      </c>
      <c r="C46" s="62">
        <v>42.01</v>
      </c>
      <c r="D46" s="63"/>
      <c r="E46" s="63">
        <v>42.15</v>
      </c>
      <c r="F46" s="63">
        <v>42.53</v>
      </c>
      <c r="G46" s="63">
        <v>42.37</v>
      </c>
      <c r="H46" s="63"/>
      <c r="I46" s="188"/>
      <c r="J46" s="192"/>
      <c r="K46" s="189"/>
      <c r="L46" s="1"/>
    </row>
    <row r="47" spans="2:12">
      <c r="B47" s="1">
        <v>29</v>
      </c>
      <c r="C47" s="62">
        <v>42.24</v>
      </c>
      <c r="D47" s="63"/>
      <c r="E47" s="63">
        <v>42.32</v>
      </c>
      <c r="F47" s="63">
        <v>42.45</v>
      </c>
      <c r="G47" s="63">
        <v>42.38</v>
      </c>
      <c r="H47" s="63"/>
      <c r="I47" s="188"/>
      <c r="J47" s="192"/>
      <c r="K47" s="189"/>
      <c r="L47" s="1"/>
    </row>
    <row r="48" spans="2:12">
      <c r="B48" s="1">
        <v>30</v>
      </c>
      <c r="C48" s="62">
        <v>42.02</v>
      </c>
      <c r="D48" s="63"/>
      <c r="E48" s="63">
        <v>42.4</v>
      </c>
      <c r="F48" s="63">
        <v>42.63</v>
      </c>
      <c r="G48" s="63">
        <v>41.95</v>
      </c>
      <c r="H48" s="63"/>
      <c r="I48" s="188"/>
      <c r="J48" s="192"/>
      <c r="K48" s="189"/>
      <c r="L48" s="1"/>
    </row>
    <row r="49" spans="2:12">
      <c r="B49" s="1">
        <v>31</v>
      </c>
      <c r="C49" s="62">
        <v>42.06</v>
      </c>
      <c r="D49" s="63"/>
      <c r="E49" s="63">
        <v>42.33</v>
      </c>
      <c r="F49" s="63">
        <v>42.69</v>
      </c>
      <c r="G49" s="63">
        <v>42.14</v>
      </c>
      <c r="H49" s="63"/>
      <c r="I49" s="188"/>
      <c r="J49" s="192"/>
      <c r="K49" s="189"/>
      <c r="L49" s="1"/>
    </row>
    <row r="50" spans="2:12">
      <c r="B50" s="1">
        <v>32</v>
      </c>
      <c r="C50" s="62">
        <v>42.04</v>
      </c>
      <c r="D50" s="63"/>
      <c r="E50" s="63">
        <v>42.17</v>
      </c>
      <c r="F50" s="63">
        <v>42.9</v>
      </c>
      <c r="G50" s="63">
        <v>42.1</v>
      </c>
      <c r="H50" s="63"/>
      <c r="I50" s="188"/>
      <c r="J50" s="192"/>
      <c r="K50" s="189"/>
      <c r="L50" s="1"/>
    </row>
    <row r="51" spans="2:12">
      <c r="B51" s="1">
        <v>33</v>
      </c>
      <c r="C51" s="62">
        <v>41.98</v>
      </c>
      <c r="D51" s="63"/>
      <c r="E51" s="63">
        <v>42.19</v>
      </c>
      <c r="F51" s="63">
        <v>42.52</v>
      </c>
      <c r="G51" s="63">
        <v>42.12</v>
      </c>
      <c r="H51" s="63"/>
      <c r="I51" s="188"/>
      <c r="J51" s="192"/>
      <c r="K51" s="189"/>
      <c r="L51" s="1"/>
    </row>
    <row r="52" spans="2:12">
      <c r="B52" s="1">
        <v>34</v>
      </c>
      <c r="C52" s="62">
        <v>42.42</v>
      </c>
      <c r="D52" s="63"/>
      <c r="E52" s="63">
        <v>42.16</v>
      </c>
      <c r="F52" s="63">
        <v>43.03</v>
      </c>
      <c r="G52" s="63">
        <v>41.9</v>
      </c>
      <c r="H52" s="63"/>
      <c r="I52" s="188"/>
      <c r="J52" s="192"/>
      <c r="K52" s="189"/>
      <c r="L52" s="1"/>
    </row>
    <row r="53" spans="2:12">
      <c r="B53" s="1">
        <v>35</v>
      </c>
      <c r="C53" s="62">
        <v>43.01</v>
      </c>
      <c r="D53" s="63"/>
      <c r="E53" s="63">
        <v>42.13</v>
      </c>
      <c r="F53" s="63">
        <v>42.52</v>
      </c>
      <c r="G53" s="63">
        <v>42.24</v>
      </c>
      <c r="H53" s="63"/>
      <c r="I53" s="188"/>
      <c r="J53" s="192"/>
      <c r="K53" s="189"/>
      <c r="L53" s="1"/>
    </row>
    <row r="54" spans="2:12">
      <c r="B54" s="1">
        <v>36</v>
      </c>
      <c r="C54" s="62">
        <v>42.25</v>
      </c>
      <c r="D54" s="63"/>
      <c r="E54" s="63">
        <v>42.07</v>
      </c>
      <c r="F54" s="63">
        <v>42.74</v>
      </c>
      <c r="G54" s="63">
        <v>42.42</v>
      </c>
      <c r="H54" s="63"/>
      <c r="I54" s="188"/>
      <c r="J54" s="192"/>
      <c r="K54" s="189"/>
      <c r="L54" s="1"/>
    </row>
    <row r="55" spans="2:12">
      <c r="B55" s="1">
        <v>37</v>
      </c>
      <c r="C55" s="62">
        <v>42.23</v>
      </c>
      <c r="D55" s="63"/>
      <c r="E55" s="63">
        <v>42.05</v>
      </c>
      <c r="F55" s="63">
        <v>42.49</v>
      </c>
      <c r="G55" s="63">
        <v>42.08</v>
      </c>
      <c r="H55" s="63"/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42.2</v>
      </c>
      <c r="F56" s="63"/>
      <c r="G56" s="63">
        <v>42.2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42.02</v>
      </c>
      <c r="F57" s="63"/>
      <c r="G57" s="63">
        <v>42.08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/>
      <c r="E58" s="63">
        <v>42</v>
      </c>
      <c r="F58" s="63"/>
      <c r="G58" s="63">
        <v>41.96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/>
      <c r="E59" s="63">
        <v>42.14</v>
      </c>
      <c r="F59" s="63"/>
      <c r="G59" s="63">
        <v>42.2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/>
      <c r="E60" s="63">
        <v>42.33</v>
      </c>
      <c r="F60" s="63"/>
      <c r="G60" s="63">
        <v>42.19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/>
      <c r="E61" s="63">
        <v>42.07</v>
      </c>
      <c r="F61" s="63"/>
      <c r="G61" s="63">
        <v>42.28</v>
      </c>
      <c r="H61" s="63"/>
      <c r="I61" s="188"/>
      <c r="J61" s="192"/>
      <c r="K61" s="189"/>
      <c r="L61" s="1"/>
    </row>
    <row r="62" spans="2:12">
      <c r="B62" s="1">
        <v>44</v>
      </c>
      <c r="C62" s="62"/>
      <c r="D62" s="63"/>
      <c r="E62" s="63">
        <v>42.07</v>
      </c>
      <c r="F62" s="63"/>
      <c r="G62" s="63">
        <v>42.66</v>
      </c>
      <c r="H62" s="63"/>
      <c r="I62" s="188"/>
      <c r="J62" s="192"/>
      <c r="K62" s="189"/>
      <c r="L62" s="1"/>
    </row>
    <row r="63" spans="2:12">
      <c r="B63" s="1">
        <v>45</v>
      </c>
      <c r="C63" s="62"/>
      <c r="D63" s="63"/>
      <c r="E63" s="63">
        <v>42.13</v>
      </c>
      <c r="F63" s="63"/>
      <c r="G63" s="63">
        <v>42.29</v>
      </c>
      <c r="H63" s="63"/>
      <c r="I63" s="188"/>
      <c r="J63" s="192"/>
      <c r="K63" s="189"/>
      <c r="L63" s="1"/>
    </row>
    <row r="64" spans="2:12">
      <c r="B64" s="1">
        <v>46</v>
      </c>
      <c r="C64" s="62"/>
      <c r="D64" s="63"/>
      <c r="E64" s="63">
        <v>43.03</v>
      </c>
      <c r="F64" s="63"/>
      <c r="G64" s="63">
        <v>42.36</v>
      </c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>
        <v>42.18</v>
      </c>
      <c r="F65" s="63"/>
      <c r="G65" s="63">
        <v>42.21</v>
      </c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>
        <v>42.24</v>
      </c>
      <c r="F66" s="63"/>
      <c r="G66" s="63">
        <v>41.87</v>
      </c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>
        <v>42.05</v>
      </c>
      <c r="F67" s="63"/>
      <c r="G67" s="63">
        <v>41.93</v>
      </c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>
        <v>42.22</v>
      </c>
      <c r="F68" s="63"/>
      <c r="G68" s="63">
        <v>41.92</v>
      </c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>
        <v>42.24</v>
      </c>
      <c r="F69" s="63"/>
      <c r="G69" s="63">
        <v>42.12</v>
      </c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>
        <v>42.09</v>
      </c>
      <c r="F70" s="63"/>
      <c r="G70" s="63">
        <v>42.24</v>
      </c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>
        <v>42.03</v>
      </c>
      <c r="F71" s="63"/>
      <c r="G71" s="63">
        <v>42.19</v>
      </c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>
        <v>42.08</v>
      </c>
      <c r="F72" s="63"/>
      <c r="G72" s="63">
        <v>42.04</v>
      </c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>
        <v>43.27</v>
      </c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>
        <v>42.99</v>
      </c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>
        <v>42.69</v>
      </c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>
        <v>42.61</v>
      </c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>
        <v>42.28</v>
      </c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>
        <v>42.37</v>
      </c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>
        <v>42.28</v>
      </c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>
        <v>42.18</v>
      </c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>
        <v>42.32</v>
      </c>
      <c r="F81" s="196"/>
      <c r="G81" s="196"/>
      <c r="H81" s="196"/>
      <c r="I81" s="196"/>
      <c r="J81" s="197"/>
      <c r="K81" s="188"/>
      <c r="M81" s="1"/>
      <c r="N81" s="1"/>
      <c r="O81" s="1"/>
      <c r="P81" s="1"/>
    </row>
    <row r="82" spans="1:16">
      <c r="E82" s="2">
        <v>42.16</v>
      </c>
    </row>
    <row r="83" spans="1:16">
      <c r="E83" s="2">
        <v>42.1</v>
      </c>
    </row>
    <row r="84" spans="1:16">
      <c r="E84" s="2">
        <v>42.21</v>
      </c>
    </row>
    <row r="85" spans="1:16">
      <c r="E85" s="2">
        <v>42.44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6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97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115</v>
      </c>
      <c r="C8" s="160">
        <v>4</v>
      </c>
      <c r="D8" s="200">
        <f>COUNTA(C19:C83)</f>
        <v>33</v>
      </c>
      <c r="E8" s="165">
        <f>COUNTA(C19:C83)</f>
        <v>33</v>
      </c>
      <c r="F8" s="235">
        <f>MIN(C19:C82)</f>
        <v>42.18</v>
      </c>
      <c r="G8" s="203">
        <f>AVERAGE(C19:C85)</f>
        <v>42.610909090909097</v>
      </c>
      <c r="H8" s="146">
        <v>6</v>
      </c>
      <c r="I8" s="169">
        <f>G8-F8</f>
        <v>0.4309090909090969</v>
      </c>
      <c r="J8" s="174">
        <v>1.667824074074074E-2</v>
      </c>
      <c r="K8" s="181">
        <f>J8</f>
        <v>1.667824074074074E-2</v>
      </c>
      <c r="L8" s="182">
        <f>K8</f>
        <v>1.667824074074074E-2</v>
      </c>
      <c r="M8" s="198" t="s">
        <v>170</v>
      </c>
      <c r="N8" s="147"/>
      <c r="O8" s="145"/>
      <c r="P8" s="45"/>
    </row>
    <row r="9" spans="1:16" s="3" customFormat="1" ht="30" customHeight="1">
      <c r="A9" s="158">
        <v>2</v>
      </c>
      <c r="B9" s="164" t="s">
        <v>116</v>
      </c>
      <c r="C9" s="161">
        <v>1</v>
      </c>
      <c r="D9" s="46">
        <f>COUNTA(D19:D83)+D8+1</f>
        <v>70</v>
      </c>
      <c r="E9" s="166">
        <f>COUNTA(D19:D83)+1</f>
        <v>37</v>
      </c>
      <c r="F9" s="236">
        <f>MIN(D19:D82)</f>
        <v>42.2</v>
      </c>
      <c r="G9" s="122">
        <f>AVERAGE(D19:D84)</f>
        <v>42.518611111111127</v>
      </c>
      <c r="H9" s="44">
        <v>7</v>
      </c>
      <c r="I9" s="170">
        <f>G9-F9</f>
        <v>0.3186111111111245</v>
      </c>
      <c r="J9" s="175">
        <v>3.6620370370370373E-2</v>
      </c>
      <c r="K9" s="183">
        <f>J9-J8</f>
        <v>1.9942129629629633E-2</v>
      </c>
      <c r="L9" s="184">
        <f>K9</f>
        <v>1.9942129629629633E-2</v>
      </c>
      <c r="M9" s="199" t="s">
        <v>186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115</v>
      </c>
      <c r="C10" s="161">
        <v>11</v>
      </c>
      <c r="D10" s="46">
        <f>COUNTA(E19:E83)+D9+1</f>
        <v>110</v>
      </c>
      <c r="E10" s="166">
        <f>COUNTA(E19:E83)+1</f>
        <v>40</v>
      </c>
      <c r="F10" s="202">
        <f>MIN(E19:E84)</f>
        <v>42.14</v>
      </c>
      <c r="G10" s="121">
        <f>AVERAGE(E19:E85)</f>
        <v>42.435384615384635</v>
      </c>
      <c r="H10" s="44">
        <v>6</v>
      </c>
      <c r="I10" s="170">
        <f t="shared" ref="I10:I13" si="0">G10-F10</f>
        <v>0.29538461538463423</v>
      </c>
      <c r="J10" s="175">
        <v>5.6388888888888884E-2</v>
      </c>
      <c r="K10" s="183">
        <f>J10-J9</f>
        <v>1.9768518518518512E-2</v>
      </c>
      <c r="L10" s="184">
        <f>K10+L8</f>
        <v>3.6446759259259248E-2</v>
      </c>
      <c r="M10" s="199" t="s">
        <v>198</v>
      </c>
      <c r="N10" s="149"/>
      <c r="O10" s="132"/>
      <c r="P10" s="45"/>
    </row>
    <row r="11" spans="1:16" s="3" customFormat="1" ht="30" customHeight="1" thickBot="1">
      <c r="A11" s="158">
        <v>4</v>
      </c>
      <c r="B11" s="164" t="s">
        <v>116</v>
      </c>
      <c r="C11" s="161">
        <v>2</v>
      </c>
      <c r="D11" s="46">
        <f>COUNTA(F19:F83)+D10+1</f>
        <v>164</v>
      </c>
      <c r="E11" s="166">
        <f>COUNTA(F19:F83)+1</f>
        <v>54</v>
      </c>
      <c r="F11" s="260">
        <f>MIN(F19:F84)</f>
        <v>42.06</v>
      </c>
      <c r="G11" s="121">
        <f>AVERAGE(F19:F84)</f>
        <v>42.399622641509445</v>
      </c>
      <c r="H11" s="44">
        <v>4</v>
      </c>
      <c r="I11" s="170">
        <f t="shared" si="0"/>
        <v>0.33962264150944321</v>
      </c>
      <c r="J11" s="175">
        <v>8.4027777777777771E-2</v>
      </c>
      <c r="K11" s="183">
        <f>J11-J10</f>
        <v>2.7638888888888886E-2</v>
      </c>
      <c r="L11" s="184">
        <f>K11+L9</f>
        <v>4.7581018518518522E-2</v>
      </c>
      <c r="M11" s="199" t="s">
        <v>212</v>
      </c>
      <c r="N11" s="148"/>
      <c r="O11" s="119"/>
      <c r="P11" s="45"/>
    </row>
    <row r="12" spans="1:16" s="3" customFormat="1" ht="30" customHeight="1" thickBot="1">
      <c r="A12" s="158">
        <v>5</v>
      </c>
      <c r="B12" s="208" t="s">
        <v>115</v>
      </c>
      <c r="C12" s="162">
        <v>6</v>
      </c>
      <c r="D12" s="46">
        <f>COUNTA(G19:G83)+D11+1</f>
        <v>210</v>
      </c>
      <c r="E12" s="166">
        <f>COUNTA(G19:G83)+1</f>
        <v>46</v>
      </c>
      <c r="F12" s="261">
        <f>MIN(G19:G84)</f>
        <v>41.88</v>
      </c>
      <c r="G12" s="121">
        <f>AVERAGE(G19:G884)</f>
        <v>42.305999999999997</v>
      </c>
      <c r="H12" s="44">
        <v>3</v>
      </c>
      <c r="I12" s="170">
        <f t="shared" si="0"/>
        <v>0.42599999999999483</v>
      </c>
      <c r="J12" s="175">
        <v>0.10768518518518518</v>
      </c>
      <c r="K12" s="183">
        <f>J12-J11</f>
        <v>2.3657407407407405E-2</v>
      </c>
      <c r="L12" s="185">
        <f t="shared" ref="L12" si="1">K12+L10</f>
        <v>6.0104166666666653E-2</v>
      </c>
      <c r="M12" s="199" t="s">
        <v>228</v>
      </c>
      <c r="N12" s="148"/>
      <c r="O12" s="120"/>
    </row>
    <row r="13" spans="1:16" s="3" customFormat="1" ht="30" customHeight="1" thickBot="1">
      <c r="A13" s="159" t="s">
        <v>37</v>
      </c>
      <c r="B13" s="207" t="s">
        <v>116</v>
      </c>
      <c r="C13" s="163">
        <v>4</v>
      </c>
      <c r="D13" s="201">
        <f>COUNTA(H19:H83)+D12+1</f>
        <v>244</v>
      </c>
      <c r="E13" s="237">
        <f>COUNTA(H19:H83)+1</f>
        <v>34</v>
      </c>
      <c r="F13" s="264">
        <f>MIN(H19:H84)</f>
        <v>41.97</v>
      </c>
      <c r="G13" s="150">
        <f>AVERAGE(H19:H84)</f>
        <v>42.296666666666667</v>
      </c>
      <c r="H13" s="151">
        <v>1</v>
      </c>
      <c r="I13" s="173">
        <f t="shared" si="0"/>
        <v>0.32666666666666799</v>
      </c>
      <c r="J13" s="176" t="str">
        <f>'Общие результаты'!G6</f>
        <v>3:00:18</v>
      </c>
      <c r="K13" s="186">
        <f>J13-J12</f>
        <v>1.7523148148148163E-2</v>
      </c>
      <c r="L13" s="187">
        <f>K13+L11</f>
        <v>6.5104166666666685E-2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42.066666666666663</v>
      </c>
      <c r="G14" s="75">
        <f>AVERAGE(G8,G10,G12)</f>
        <v>42.450764568764576</v>
      </c>
      <c r="H14" s="130" t="s">
        <v>258</v>
      </c>
      <c r="I14" s="76">
        <f>AVERAGE(I8,I10,I12)</f>
        <v>0.38409790209790867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42.076666666666668</v>
      </c>
      <c r="G15" s="52">
        <f>AVERAGE(G9,G11,G13)</f>
        <v>42.40496680642908</v>
      </c>
      <c r="H15" s="131" t="s">
        <v>257</v>
      </c>
      <c r="I15" s="53">
        <f>AVERAGE(I9,I11,I13)</f>
        <v>0.3283001397624119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42.071666666666665</v>
      </c>
      <c r="G16" s="56">
        <f>AVERAGE(C19:H81)</f>
        <v>42.420711297071144</v>
      </c>
      <c r="H16" s="57"/>
      <c r="I16" s="58">
        <f>AVERAGE(I8:I13)</f>
        <v>0.35619902093016026</v>
      </c>
      <c r="J16" s="50"/>
      <c r="K16" s="50"/>
      <c r="L16" s="50"/>
      <c r="M16" s="54"/>
      <c r="N16" s="54"/>
    </row>
    <row r="18" spans="2:14" ht="15.75" thickBot="1">
      <c r="C18" s="59" t="str">
        <f>B8</f>
        <v>Коруз Вадим</v>
      </c>
      <c r="D18" s="59" t="str">
        <f>B9</f>
        <v>Шиленко Саша</v>
      </c>
      <c r="E18" s="13" t="str">
        <f>B10</f>
        <v>Коруз Вадим</v>
      </c>
      <c r="F18" s="13" t="str">
        <f>B11</f>
        <v>Шиленко Саша</v>
      </c>
      <c r="G18" s="13" t="str">
        <f>B12</f>
        <v>Коруз Вадим</v>
      </c>
      <c r="H18" s="13" t="str">
        <f>B13</f>
        <v>Шиленко Саша</v>
      </c>
      <c r="I18" s="13"/>
      <c r="J18" s="13"/>
    </row>
    <row r="19" spans="2:14">
      <c r="B19" s="1">
        <v>1</v>
      </c>
      <c r="C19" s="60">
        <v>45.63</v>
      </c>
      <c r="D19" s="61">
        <v>42.8</v>
      </c>
      <c r="E19" s="61">
        <v>42.41</v>
      </c>
      <c r="F19" s="61">
        <v>42.64</v>
      </c>
      <c r="G19" s="61">
        <v>42.58</v>
      </c>
      <c r="H19" s="61">
        <v>42.3</v>
      </c>
      <c r="I19" s="190"/>
      <c r="J19" s="191"/>
      <c r="K19" s="188"/>
      <c r="M19" s="2"/>
      <c r="N19" s="2"/>
    </row>
    <row r="20" spans="2:14">
      <c r="B20" s="1">
        <v>2</v>
      </c>
      <c r="C20" s="62">
        <v>42.86</v>
      </c>
      <c r="D20" s="63">
        <v>43.27</v>
      </c>
      <c r="E20" s="63">
        <v>42.6</v>
      </c>
      <c r="F20" s="63">
        <v>42.28</v>
      </c>
      <c r="G20" s="63">
        <v>42.4</v>
      </c>
      <c r="H20" s="63">
        <v>42.14</v>
      </c>
      <c r="I20" s="188"/>
      <c r="J20" s="192"/>
      <c r="K20" s="188"/>
      <c r="M20" s="3"/>
      <c r="N20" s="3"/>
    </row>
    <row r="21" spans="2:14">
      <c r="B21" s="1">
        <v>3</v>
      </c>
      <c r="C21" s="62">
        <v>42.46</v>
      </c>
      <c r="D21" s="63">
        <v>42.49</v>
      </c>
      <c r="E21" s="63">
        <v>43.23</v>
      </c>
      <c r="F21" s="63">
        <v>42.41</v>
      </c>
      <c r="G21" s="63">
        <v>43.09</v>
      </c>
      <c r="H21" s="63">
        <v>42.27</v>
      </c>
      <c r="I21" s="188"/>
      <c r="J21" s="192"/>
      <c r="K21" s="188"/>
      <c r="M21" s="3"/>
      <c r="N21" s="3"/>
    </row>
    <row r="22" spans="2:14">
      <c r="B22" s="1">
        <v>4</v>
      </c>
      <c r="C22" s="62">
        <v>42.36</v>
      </c>
      <c r="D22" s="63">
        <v>42.96</v>
      </c>
      <c r="E22" s="63">
        <v>42.42</v>
      </c>
      <c r="F22" s="63">
        <v>42.29</v>
      </c>
      <c r="G22" s="63">
        <v>42.75</v>
      </c>
      <c r="H22" s="63">
        <v>42.22</v>
      </c>
      <c r="I22" s="188"/>
      <c r="J22" s="192"/>
      <c r="K22" s="188"/>
      <c r="M22" s="3"/>
      <c r="N22" s="3"/>
    </row>
    <row r="23" spans="2:14">
      <c r="B23" s="1">
        <v>5</v>
      </c>
      <c r="C23" s="62">
        <v>42.19</v>
      </c>
      <c r="D23" s="63">
        <v>42.34</v>
      </c>
      <c r="E23" s="63">
        <v>42.45</v>
      </c>
      <c r="F23" s="63">
        <v>42.24</v>
      </c>
      <c r="G23" s="63">
        <v>42.89</v>
      </c>
      <c r="H23" s="63">
        <v>42.41</v>
      </c>
      <c r="I23" s="188"/>
      <c r="J23" s="192"/>
      <c r="K23" s="188"/>
    </row>
    <row r="24" spans="2:14">
      <c r="B24" s="1">
        <v>6</v>
      </c>
      <c r="C24" s="62">
        <v>42.22</v>
      </c>
      <c r="D24" s="63">
        <v>42.54</v>
      </c>
      <c r="E24" s="63">
        <v>42.57</v>
      </c>
      <c r="F24" s="63">
        <v>43.72</v>
      </c>
      <c r="G24" s="63">
        <v>42.26</v>
      </c>
      <c r="H24" s="63">
        <v>43.17</v>
      </c>
      <c r="I24" s="188"/>
      <c r="J24" s="192"/>
      <c r="K24" s="188"/>
    </row>
    <row r="25" spans="2:14">
      <c r="B25" s="1">
        <v>7</v>
      </c>
      <c r="C25" s="62">
        <v>42.56</v>
      </c>
      <c r="D25" s="63">
        <v>42.39</v>
      </c>
      <c r="E25" s="63">
        <v>42.59</v>
      </c>
      <c r="F25" s="63">
        <v>42.74</v>
      </c>
      <c r="G25" s="63">
        <v>42.2</v>
      </c>
      <c r="H25" s="63">
        <v>42.34</v>
      </c>
      <c r="I25" s="188"/>
      <c r="J25" s="192"/>
      <c r="K25" s="188"/>
    </row>
    <row r="26" spans="2:14">
      <c r="B26" s="1">
        <v>8</v>
      </c>
      <c r="C26" s="62">
        <v>42.28</v>
      </c>
      <c r="D26" s="63">
        <v>42.42</v>
      </c>
      <c r="E26" s="63">
        <v>42.2</v>
      </c>
      <c r="F26" s="63">
        <v>42.33</v>
      </c>
      <c r="G26" s="63">
        <v>42.74</v>
      </c>
      <c r="H26" s="63">
        <v>42.66</v>
      </c>
      <c r="I26" s="188"/>
      <c r="J26" s="192"/>
      <c r="K26" s="188"/>
    </row>
    <row r="27" spans="2:14">
      <c r="B27" s="1">
        <v>9</v>
      </c>
      <c r="C27" s="74">
        <v>42.32</v>
      </c>
      <c r="D27" s="63">
        <v>42.33</v>
      </c>
      <c r="E27" s="63">
        <v>42.55</v>
      </c>
      <c r="F27" s="63">
        <v>42.59</v>
      </c>
      <c r="G27" s="63">
        <v>42.32</v>
      </c>
      <c r="H27" s="63">
        <v>42.13</v>
      </c>
      <c r="I27" s="188"/>
      <c r="J27" s="192"/>
      <c r="K27" s="188"/>
    </row>
    <row r="28" spans="2:14">
      <c r="B28" s="1">
        <v>10</v>
      </c>
      <c r="C28" s="62">
        <v>42.33</v>
      </c>
      <c r="D28" s="63">
        <v>42.27</v>
      </c>
      <c r="E28" s="63">
        <v>42.3</v>
      </c>
      <c r="F28" s="63">
        <v>42.17</v>
      </c>
      <c r="G28" s="63">
        <v>42.33</v>
      </c>
      <c r="H28" s="63">
        <v>42.26</v>
      </c>
      <c r="I28" s="188"/>
      <c r="J28" s="192"/>
      <c r="K28" s="188"/>
    </row>
    <row r="29" spans="2:14">
      <c r="B29" s="1">
        <v>11</v>
      </c>
      <c r="C29" s="62">
        <v>42.21</v>
      </c>
      <c r="D29" s="63">
        <v>42.29</v>
      </c>
      <c r="E29" s="63">
        <v>43.66</v>
      </c>
      <c r="F29" s="63">
        <v>42.41</v>
      </c>
      <c r="G29" s="63">
        <v>42.3</v>
      </c>
      <c r="H29" s="63">
        <v>42.21</v>
      </c>
      <c r="I29" s="188"/>
      <c r="J29" s="192"/>
      <c r="K29" s="188"/>
    </row>
    <row r="30" spans="2:14">
      <c r="B30" s="1">
        <v>12</v>
      </c>
      <c r="C30" s="62">
        <v>42.37</v>
      </c>
      <c r="D30" s="63">
        <v>42.29</v>
      </c>
      <c r="E30" s="63">
        <v>42.55</v>
      </c>
      <c r="F30" s="63">
        <v>42.3</v>
      </c>
      <c r="G30" s="63">
        <v>42.38</v>
      </c>
      <c r="H30" s="63">
        <v>42.17</v>
      </c>
      <c r="I30" s="188"/>
      <c r="J30" s="192"/>
      <c r="K30" s="188"/>
    </row>
    <row r="31" spans="2:14">
      <c r="B31" s="1">
        <v>13</v>
      </c>
      <c r="C31" s="62">
        <v>42.45</v>
      </c>
      <c r="D31" s="63">
        <v>42.53</v>
      </c>
      <c r="E31" s="63">
        <v>42.51</v>
      </c>
      <c r="F31" s="63">
        <v>42.22</v>
      </c>
      <c r="G31" s="63">
        <v>42.3</v>
      </c>
      <c r="H31" s="63">
        <v>42.34</v>
      </c>
      <c r="I31" s="188"/>
      <c r="J31" s="192"/>
      <c r="K31" s="189"/>
      <c r="L31" s="1"/>
    </row>
    <row r="32" spans="2:14">
      <c r="B32" s="1">
        <v>14</v>
      </c>
      <c r="C32" s="65">
        <v>42.18</v>
      </c>
      <c r="D32" s="63">
        <v>42.58</v>
      </c>
      <c r="E32" s="63">
        <v>42.32</v>
      </c>
      <c r="F32" s="63">
        <v>42.25</v>
      </c>
      <c r="G32" s="63">
        <v>42.9</v>
      </c>
      <c r="H32" s="63">
        <v>42.67</v>
      </c>
      <c r="I32" s="188"/>
      <c r="J32" s="192"/>
      <c r="K32" s="189"/>
      <c r="L32" s="1"/>
    </row>
    <row r="33" spans="2:12">
      <c r="B33" s="1">
        <v>15</v>
      </c>
      <c r="C33" s="62">
        <v>43.41</v>
      </c>
      <c r="D33" s="63">
        <v>42.37</v>
      </c>
      <c r="E33" s="63">
        <v>42.36</v>
      </c>
      <c r="F33" s="63">
        <v>42.48</v>
      </c>
      <c r="G33" s="63">
        <v>42.17</v>
      </c>
      <c r="H33" s="63">
        <v>42.17</v>
      </c>
      <c r="I33" s="188"/>
      <c r="J33" s="192"/>
      <c r="K33" s="189"/>
      <c r="L33" s="1"/>
    </row>
    <row r="34" spans="2:12">
      <c r="B34" s="1">
        <v>16</v>
      </c>
      <c r="C34" s="62">
        <v>42.85</v>
      </c>
      <c r="D34" s="80">
        <v>42.2</v>
      </c>
      <c r="E34" s="63">
        <v>42.42</v>
      </c>
      <c r="F34" s="63">
        <v>42.48</v>
      </c>
      <c r="G34" s="63">
        <v>42.25</v>
      </c>
      <c r="H34" s="63">
        <v>42.39</v>
      </c>
      <c r="I34" s="188"/>
      <c r="J34" s="192"/>
      <c r="K34" s="189"/>
      <c r="L34" s="1"/>
    </row>
    <row r="35" spans="2:12">
      <c r="B35" s="1">
        <v>17</v>
      </c>
      <c r="C35" s="62">
        <v>42.5</v>
      </c>
      <c r="D35" s="63">
        <v>42.25</v>
      </c>
      <c r="E35" s="63">
        <v>42.24</v>
      </c>
      <c r="F35" s="63">
        <v>42.1</v>
      </c>
      <c r="G35" s="63">
        <v>42.3</v>
      </c>
      <c r="H35" s="63">
        <v>42.93</v>
      </c>
      <c r="I35" s="188"/>
      <c r="J35" s="192"/>
      <c r="K35" s="189"/>
      <c r="L35" s="1"/>
    </row>
    <row r="36" spans="2:12">
      <c r="B36" s="1">
        <v>18</v>
      </c>
      <c r="C36" s="62">
        <v>42.34</v>
      </c>
      <c r="D36" s="63">
        <v>42.23</v>
      </c>
      <c r="E36" s="63">
        <v>42.38</v>
      </c>
      <c r="F36" s="63">
        <v>42.26</v>
      </c>
      <c r="G36" s="63">
        <v>42.25</v>
      </c>
      <c r="H36" s="63">
        <v>42.24</v>
      </c>
      <c r="I36" s="188"/>
      <c r="J36" s="192"/>
      <c r="K36" s="189"/>
      <c r="L36" s="1"/>
    </row>
    <row r="37" spans="2:12">
      <c r="B37" s="1">
        <v>19</v>
      </c>
      <c r="C37" s="62">
        <v>42.38</v>
      </c>
      <c r="D37" s="63">
        <v>42.89</v>
      </c>
      <c r="E37" s="63">
        <v>42.32</v>
      </c>
      <c r="F37" s="63">
        <v>42.23</v>
      </c>
      <c r="G37" s="63">
        <v>42.17</v>
      </c>
      <c r="H37" s="63">
        <v>42.24</v>
      </c>
      <c r="I37" s="188"/>
      <c r="J37" s="192"/>
      <c r="K37" s="189"/>
      <c r="L37" s="1"/>
    </row>
    <row r="38" spans="2:12">
      <c r="B38" s="1">
        <v>20</v>
      </c>
      <c r="C38" s="62">
        <v>42.61</v>
      </c>
      <c r="D38" s="63">
        <v>42.48</v>
      </c>
      <c r="E38" s="63">
        <v>42.35</v>
      </c>
      <c r="F38" s="63">
        <v>42.36</v>
      </c>
      <c r="G38" s="63">
        <v>42.27</v>
      </c>
      <c r="H38" s="63">
        <v>42.15</v>
      </c>
      <c r="I38" s="188"/>
      <c r="J38" s="192"/>
      <c r="K38" s="189"/>
      <c r="L38" s="1"/>
    </row>
    <row r="39" spans="2:12">
      <c r="B39" s="1">
        <v>21</v>
      </c>
      <c r="C39" s="62">
        <v>43.06</v>
      </c>
      <c r="D39" s="63">
        <v>42.35</v>
      </c>
      <c r="E39" s="63">
        <v>42.31</v>
      </c>
      <c r="F39" s="63">
        <v>42.32</v>
      </c>
      <c r="G39" s="63">
        <v>41.94</v>
      </c>
      <c r="H39" s="63">
        <v>42.2</v>
      </c>
      <c r="I39" s="188"/>
      <c r="J39" s="192"/>
      <c r="K39" s="189"/>
      <c r="L39" s="1"/>
    </row>
    <row r="40" spans="2:12">
      <c r="B40" s="1">
        <v>22</v>
      </c>
      <c r="C40" s="62">
        <v>43.19</v>
      </c>
      <c r="D40" s="63">
        <v>43.09</v>
      </c>
      <c r="E40" s="63">
        <v>42.19</v>
      </c>
      <c r="F40" s="63">
        <v>42.46</v>
      </c>
      <c r="G40" s="63">
        <v>42.14</v>
      </c>
      <c r="H40" s="63">
        <v>42.41</v>
      </c>
      <c r="I40" s="188"/>
      <c r="J40" s="192"/>
      <c r="K40" s="189"/>
      <c r="L40" s="1"/>
    </row>
    <row r="41" spans="2:12">
      <c r="B41" s="1">
        <v>23</v>
      </c>
      <c r="C41" s="62">
        <v>42.28</v>
      </c>
      <c r="D41" s="63">
        <v>42.46</v>
      </c>
      <c r="E41" s="63">
        <v>42.24</v>
      </c>
      <c r="F41" s="63">
        <v>42.36</v>
      </c>
      <c r="G41" s="63">
        <v>42.14</v>
      </c>
      <c r="H41" s="63">
        <v>42.18</v>
      </c>
      <c r="I41" s="188"/>
      <c r="J41" s="192"/>
      <c r="K41" s="189"/>
      <c r="L41" s="1"/>
    </row>
    <row r="42" spans="2:12">
      <c r="B42" s="1">
        <v>24</v>
      </c>
      <c r="C42" s="62">
        <v>42.19</v>
      </c>
      <c r="D42" s="63">
        <v>42.2</v>
      </c>
      <c r="E42" s="63">
        <v>42.21</v>
      </c>
      <c r="F42" s="63">
        <v>42.35</v>
      </c>
      <c r="G42" s="63">
        <v>42.08</v>
      </c>
      <c r="H42" s="63">
        <v>42.17</v>
      </c>
      <c r="I42" s="188"/>
      <c r="J42" s="192"/>
      <c r="K42" s="189"/>
      <c r="L42" s="1"/>
    </row>
    <row r="43" spans="2:12">
      <c r="B43" s="1">
        <v>25</v>
      </c>
      <c r="C43" s="62">
        <v>42.34</v>
      </c>
      <c r="D43" s="63">
        <v>42.55</v>
      </c>
      <c r="E43" s="63">
        <v>42.31</v>
      </c>
      <c r="F43" s="63">
        <v>42.3</v>
      </c>
      <c r="G43" s="63">
        <v>42.05</v>
      </c>
      <c r="H43" s="63">
        <v>42.32</v>
      </c>
      <c r="I43" s="188"/>
      <c r="J43" s="192"/>
      <c r="K43" s="189"/>
      <c r="L43" s="1"/>
    </row>
    <row r="44" spans="2:12">
      <c r="B44" s="1">
        <v>26</v>
      </c>
      <c r="C44" s="62">
        <v>42.49</v>
      </c>
      <c r="D44" s="63">
        <v>42.6</v>
      </c>
      <c r="E44" s="63">
        <v>42.2</v>
      </c>
      <c r="F44" s="63">
        <v>42.38</v>
      </c>
      <c r="G44" s="63">
        <v>42.13</v>
      </c>
      <c r="H44" s="63">
        <v>42.16</v>
      </c>
      <c r="I44" s="188"/>
      <c r="J44" s="192"/>
      <c r="K44" s="189"/>
      <c r="L44" s="1"/>
    </row>
    <row r="45" spans="2:12">
      <c r="B45" s="1">
        <v>27</v>
      </c>
      <c r="C45" s="62">
        <v>42.47</v>
      </c>
      <c r="D45" s="63">
        <v>42.66</v>
      </c>
      <c r="E45" s="63">
        <v>42.29</v>
      </c>
      <c r="F45" s="63">
        <v>42.29</v>
      </c>
      <c r="G45" s="63">
        <v>42.77</v>
      </c>
      <c r="H45" s="63">
        <v>42.08</v>
      </c>
      <c r="I45" s="188"/>
      <c r="J45" s="192"/>
      <c r="K45" s="189"/>
      <c r="L45" s="1"/>
    </row>
    <row r="46" spans="2:12">
      <c r="B46" s="1">
        <v>28</v>
      </c>
      <c r="C46" s="62">
        <v>42.39</v>
      </c>
      <c r="D46" s="63">
        <v>42.61</v>
      </c>
      <c r="E46" s="63">
        <v>42.67</v>
      </c>
      <c r="F46" s="63">
        <v>42.28</v>
      </c>
      <c r="G46" s="63">
        <v>42.12</v>
      </c>
      <c r="H46" s="63">
        <v>42.05</v>
      </c>
      <c r="I46" s="188"/>
      <c r="J46" s="192"/>
      <c r="K46" s="189"/>
      <c r="L46" s="1"/>
    </row>
    <row r="47" spans="2:12">
      <c r="B47" s="1">
        <v>29</v>
      </c>
      <c r="C47" s="62">
        <v>42.32</v>
      </c>
      <c r="D47" s="63">
        <v>42.34</v>
      </c>
      <c r="E47" s="63">
        <v>42.45</v>
      </c>
      <c r="F47" s="63">
        <v>42.35</v>
      </c>
      <c r="G47" s="63">
        <v>42.21</v>
      </c>
      <c r="H47" s="63">
        <v>42.27</v>
      </c>
      <c r="I47" s="188"/>
      <c r="J47" s="192"/>
      <c r="K47" s="189"/>
      <c r="L47" s="1"/>
    </row>
    <row r="48" spans="2:12">
      <c r="B48" s="1">
        <v>30</v>
      </c>
      <c r="C48" s="62">
        <v>42.68</v>
      </c>
      <c r="D48" s="63">
        <v>42.41</v>
      </c>
      <c r="E48" s="63">
        <v>42.43</v>
      </c>
      <c r="F48" s="63">
        <v>42.4</v>
      </c>
      <c r="G48" s="63">
        <v>42.26</v>
      </c>
      <c r="H48" s="63">
        <v>42.18</v>
      </c>
      <c r="I48" s="188"/>
      <c r="J48" s="192"/>
      <c r="K48" s="189"/>
      <c r="L48" s="1"/>
    </row>
    <row r="49" spans="2:12">
      <c r="B49" s="1">
        <v>31</v>
      </c>
      <c r="C49" s="62">
        <v>43.24</v>
      </c>
      <c r="D49" s="63">
        <v>42.34</v>
      </c>
      <c r="E49" s="63">
        <v>42.54</v>
      </c>
      <c r="F49" s="63">
        <v>42.16</v>
      </c>
      <c r="G49" s="63">
        <v>42.16</v>
      </c>
      <c r="H49" s="63">
        <v>41.97</v>
      </c>
      <c r="I49" s="188"/>
      <c r="J49" s="192"/>
      <c r="K49" s="189"/>
      <c r="L49" s="1"/>
    </row>
    <row r="50" spans="2:12">
      <c r="B50" s="1">
        <v>32</v>
      </c>
      <c r="C50" s="62">
        <v>42.45</v>
      </c>
      <c r="D50" s="63">
        <v>43.13</v>
      </c>
      <c r="E50" s="63">
        <v>42.39</v>
      </c>
      <c r="F50" s="63">
        <v>42.34</v>
      </c>
      <c r="G50" s="63">
        <v>41.97</v>
      </c>
      <c r="H50" s="63">
        <v>42.18</v>
      </c>
      <c r="I50" s="188"/>
      <c r="J50" s="192"/>
      <c r="K50" s="189"/>
      <c r="L50" s="1"/>
    </row>
    <row r="51" spans="2:12">
      <c r="B51" s="1">
        <v>33</v>
      </c>
      <c r="C51" s="62">
        <v>42.55</v>
      </c>
      <c r="D51" s="63">
        <v>42.22</v>
      </c>
      <c r="E51" s="63">
        <v>42.27</v>
      </c>
      <c r="F51" s="63">
        <v>42.34</v>
      </c>
      <c r="G51" s="63">
        <v>42.1</v>
      </c>
      <c r="H51" s="63">
        <v>42.21</v>
      </c>
      <c r="I51" s="188"/>
      <c r="J51" s="192"/>
      <c r="K51" s="189"/>
      <c r="L51" s="1"/>
    </row>
    <row r="52" spans="2:12">
      <c r="B52" s="1">
        <v>34</v>
      </c>
      <c r="C52" s="62"/>
      <c r="D52" s="63">
        <v>42.51</v>
      </c>
      <c r="E52" s="63">
        <v>42.31</v>
      </c>
      <c r="F52" s="63">
        <v>42.18</v>
      </c>
      <c r="G52" s="63">
        <v>41.88</v>
      </c>
      <c r="H52" s="63"/>
      <c r="I52" s="188"/>
      <c r="J52" s="192"/>
      <c r="K52" s="189"/>
      <c r="L52" s="1"/>
    </row>
    <row r="53" spans="2:12">
      <c r="B53" s="1">
        <v>35</v>
      </c>
      <c r="C53" s="62"/>
      <c r="D53" s="63">
        <v>42.38</v>
      </c>
      <c r="E53" s="63">
        <v>42.14</v>
      </c>
      <c r="F53" s="63">
        <v>42.53</v>
      </c>
      <c r="G53" s="63">
        <v>42.03</v>
      </c>
      <c r="H53" s="63"/>
      <c r="I53" s="188"/>
      <c r="J53" s="192"/>
      <c r="K53" s="189"/>
      <c r="L53" s="1"/>
    </row>
    <row r="54" spans="2:12">
      <c r="B54" s="1">
        <v>36</v>
      </c>
      <c r="C54" s="62"/>
      <c r="D54" s="63">
        <v>42.9</v>
      </c>
      <c r="E54" s="63">
        <v>42.45</v>
      </c>
      <c r="F54" s="63">
        <v>42.13</v>
      </c>
      <c r="G54" s="63">
        <v>41.98</v>
      </c>
      <c r="H54" s="63"/>
      <c r="I54" s="188"/>
      <c r="J54" s="192"/>
      <c r="K54" s="189"/>
      <c r="L54" s="1"/>
    </row>
    <row r="55" spans="2:12">
      <c r="B55" s="1">
        <v>37</v>
      </c>
      <c r="C55" s="62"/>
      <c r="D55" s="63"/>
      <c r="E55" s="63">
        <v>42.28</v>
      </c>
      <c r="F55" s="63">
        <v>42.24</v>
      </c>
      <c r="G55" s="63">
        <v>42.19</v>
      </c>
      <c r="H55" s="63"/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42.4</v>
      </c>
      <c r="F56" s="63">
        <v>42.22</v>
      </c>
      <c r="G56" s="63">
        <v>42.36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42.47</v>
      </c>
      <c r="F57" s="63">
        <v>42.26</v>
      </c>
      <c r="G57" s="63">
        <v>42.32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/>
      <c r="E58" s="63"/>
      <c r="F58" s="63">
        <v>42.52</v>
      </c>
      <c r="G58" s="63">
        <v>42.27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/>
      <c r="E59" s="63"/>
      <c r="F59" s="63">
        <v>42.47</v>
      </c>
      <c r="G59" s="63">
        <v>42.3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/>
      <c r="E60" s="63"/>
      <c r="F60" s="63">
        <v>42.65</v>
      </c>
      <c r="G60" s="63">
        <v>42.27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/>
      <c r="E61" s="63"/>
      <c r="F61" s="63">
        <v>42.11</v>
      </c>
      <c r="G61" s="63">
        <v>42.16</v>
      </c>
      <c r="H61" s="63"/>
      <c r="I61" s="188"/>
      <c r="J61" s="192"/>
      <c r="K61" s="189"/>
      <c r="L61" s="1"/>
    </row>
    <row r="62" spans="2:12">
      <c r="B62" s="1">
        <v>44</v>
      </c>
      <c r="C62" s="62"/>
      <c r="D62" s="63"/>
      <c r="E62" s="63"/>
      <c r="F62" s="63">
        <v>42.06</v>
      </c>
      <c r="G62" s="63">
        <v>42.29</v>
      </c>
      <c r="H62" s="63"/>
      <c r="I62" s="188"/>
      <c r="J62" s="192"/>
      <c r="K62" s="189"/>
      <c r="L62" s="1"/>
    </row>
    <row r="63" spans="2:12">
      <c r="B63" s="1">
        <v>45</v>
      </c>
      <c r="C63" s="62"/>
      <c r="D63" s="63"/>
      <c r="E63" s="63"/>
      <c r="F63" s="63">
        <v>42.28</v>
      </c>
      <c r="G63" s="63">
        <v>42.8</v>
      </c>
      <c r="H63" s="63"/>
      <c r="I63" s="188"/>
      <c r="J63" s="192"/>
      <c r="K63" s="189"/>
      <c r="L63" s="1"/>
    </row>
    <row r="64" spans="2:12">
      <c r="B64" s="1">
        <v>46</v>
      </c>
      <c r="C64" s="62"/>
      <c r="D64" s="63"/>
      <c r="E64" s="63"/>
      <c r="F64" s="63">
        <v>42.53</v>
      </c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/>
      <c r="F65" s="63">
        <v>42.32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>
        <v>42.46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>
        <v>42.35</v>
      </c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>
        <v>42.44</v>
      </c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>
        <v>42.17</v>
      </c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>
        <v>42.42</v>
      </c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>
        <v>44.01</v>
      </c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101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123</v>
      </c>
      <c r="C8" s="160">
        <v>9</v>
      </c>
      <c r="D8" s="200">
        <f>COUNTA(C19:C83)</f>
        <v>36</v>
      </c>
      <c r="E8" s="165">
        <f>COUNTA(C19:C83)</f>
        <v>36</v>
      </c>
      <c r="F8" s="261">
        <f>MIN(C19:C82)</f>
        <v>41.76</v>
      </c>
      <c r="G8" s="203">
        <f>AVERAGE(C19:C85)</f>
        <v>42.196944444444433</v>
      </c>
      <c r="H8" s="146">
        <v>1</v>
      </c>
      <c r="I8" s="169">
        <f>G8-F8</f>
        <v>0.43694444444443548</v>
      </c>
      <c r="J8" s="174">
        <v>1.7662037037037035E-2</v>
      </c>
      <c r="K8" s="181">
        <f>J8</f>
        <v>1.7662037037037035E-2</v>
      </c>
      <c r="L8" s="182">
        <f>K8</f>
        <v>1.7662037037037035E-2</v>
      </c>
      <c r="M8" s="198" t="s">
        <v>175</v>
      </c>
      <c r="N8" s="147"/>
      <c r="O8" s="145"/>
      <c r="P8" s="45"/>
    </row>
    <row r="9" spans="1:16" s="3" customFormat="1" ht="30" customHeight="1">
      <c r="A9" s="158">
        <v>2</v>
      </c>
      <c r="B9" s="164" t="s">
        <v>124</v>
      </c>
      <c r="C9" s="161">
        <v>6</v>
      </c>
      <c r="D9" s="46">
        <f>COUNTA(D19:D83)+D8+1</f>
        <v>84</v>
      </c>
      <c r="E9" s="166">
        <f>COUNTA(D19:D83)+1</f>
        <v>48</v>
      </c>
      <c r="F9" s="266">
        <f>MIN(D19:D82)</f>
        <v>42.01</v>
      </c>
      <c r="G9" s="122">
        <f>AVERAGE(D19:D84)</f>
        <v>42.386808510638296</v>
      </c>
      <c r="H9" s="44">
        <v>3</v>
      </c>
      <c r="I9" s="170">
        <f>G9-F9</f>
        <v>0.37680851063829834</v>
      </c>
      <c r="J9" s="175">
        <v>4.1192129629629634E-2</v>
      </c>
      <c r="K9" s="183">
        <f>J9-J8</f>
        <v>2.3530092592592599E-2</v>
      </c>
      <c r="L9" s="184">
        <f>K9</f>
        <v>2.3530092592592599E-2</v>
      </c>
      <c r="M9" s="199" t="s">
        <v>188</v>
      </c>
      <c r="N9" s="149" t="s">
        <v>238</v>
      </c>
      <c r="O9" s="270" t="s">
        <v>244</v>
      </c>
      <c r="P9" s="45"/>
    </row>
    <row r="10" spans="1:16" s="3" customFormat="1" ht="30" customHeight="1">
      <c r="A10" s="158">
        <v>3</v>
      </c>
      <c r="B10" s="164" t="s">
        <v>123</v>
      </c>
      <c r="C10" s="161">
        <v>21</v>
      </c>
      <c r="D10" s="46">
        <f>COUNTA(E19:E83)+D9+1</f>
        <v>127</v>
      </c>
      <c r="E10" s="166">
        <f>COUNTA(E19:E83)+1</f>
        <v>43</v>
      </c>
      <c r="F10" s="202">
        <f>MIN(E19:E84)</f>
        <v>41.78</v>
      </c>
      <c r="G10" s="121">
        <f>AVERAGE(E19:E85)</f>
        <v>42.064761904761916</v>
      </c>
      <c r="H10" s="44">
        <v>6</v>
      </c>
      <c r="I10" s="170">
        <f t="shared" ref="I10:I13" si="0">G10-F10</f>
        <v>0.28476190476191476</v>
      </c>
      <c r="J10" s="175">
        <v>6.3275462962962964E-2</v>
      </c>
      <c r="K10" s="183">
        <f>J10-J9</f>
        <v>2.208333333333333E-2</v>
      </c>
      <c r="L10" s="184">
        <f>K10+L8</f>
        <v>3.9745370370370361E-2</v>
      </c>
      <c r="M10" s="199" t="s">
        <v>203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124</v>
      </c>
      <c r="C11" s="161">
        <v>69</v>
      </c>
      <c r="D11" s="46">
        <f>COUNTA(F19:F83)+D10+1</f>
        <v>165</v>
      </c>
      <c r="E11" s="166">
        <f>COUNTA(F19:F83)+1</f>
        <v>38</v>
      </c>
      <c r="F11" s="171">
        <f>MIN(F19:F84)</f>
        <v>42.11</v>
      </c>
      <c r="G11" s="121">
        <f>AVERAGE(F19:F84)</f>
        <v>42.436216216216216</v>
      </c>
      <c r="H11" s="44">
        <v>6</v>
      </c>
      <c r="I11" s="170">
        <f t="shared" si="0"/>
        <v>0.32621621621621699</v>
      </c>
      <c r="J11" s="175">
        <v>8.3090277777777777E-2</v>
      </c>
      <c r="K11" s="183">
        <f>J11-J10</f>
        <v>1.9814814814814813E-2</v>
      </c>
      <c r="L11" s="184">
        <f>K11+L9</f>
        <v>4.3344907407407415E-2</v>
      </c>
      <c r="M11" s="199" t="s">
        <v>214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123</v>
      </c>
      <c r="C12" s="162">
        <v>7</v>
      </c>
      <c r="D12" s="46">
        <f>COUNTA(G19:G83)+D11+1</f>
        <v>199</v>
      </c>
      <c r="E12" s="166">
        <f>COUNTA(G19:G83)+1</f>
        <v>34</v>
      </c>
      <c r="F12" s="171">
        <f>MIN(G19:G84)</f>
        <v>41.9</v>
      </c>
      <c r="G12" s="121">
        <f>AVERAGE(G19:G884)</f>
        <v>42.187878787878795</v>
      </c>
      <c r="H12" s="44">
        <v>2</v>
      </c>
      <c r="I12" s="170">
        <f t="shared" si="0"/>
        <v>0.28787878787879606</v>
      </c>
      <c r="J12" s="175">
        <v>0.10084490740740741</v>
      </c>
      <c r="K12" s="183">
        <f>J12-J11</f>
        <v>1.7754629629629634E-2</v>
      </c>
      <c r="L12" s="185">
        <f t="shared" ref="L12" si="1">K12+L10</f>
        <v>5.7499999999999996E-2</v>
      </c>
      <c r="M12" s="199" t="s">
        <v>223</v>
      </c>
      <c r="N12" s="148"/>
      <c r="O12" s="120"/>
    </row>
    <row r="13" spans="1:16" s="3" customFormat="1" ht="30" customHeight="1" thickBot="1">
      <c r="A13" s="159" t="s">
        <v>37</v>
      </c>
      <c r="B13" s="207" t="s">
        <v>124</v>
      </c>
      <c r="C13" s="163">
        <v>13</v>
      </c>
      <c r="D13" s="201">
        <f>COUNTA(H19:H83)+D12+1</f>
        <v>244</v>
      </c>
      <c r="E13" s="237">
        <f>COUNTA(H19:H83)+1</f>
        <v>45</v>
      </c>
      <c r="F13" s="172">
        <f>MIN(H19:H84)</f>
        <v>42.13</v>
      </c>
      <c r="G13" s="150">
        <f>AVERAGE(H19:H84)</f>
        <v>42.486363636363642</v>
      </c>
      <c r="H13" s="151">
        <v>5</v>
      </c>
      <c r="I13" s="173">
        <f t="shared" si="0"/>
        <v>0.3563636363636391</v>
      </c>
      <c r="J13" s="176" t="str">
        <f>'Общие результаты'!G6</f>
        <v>3:00:18</v>
      </c>
      <c r="K13" s="186">
        <f>J13-J12</f>
        <v>2.4363425925925927E-2</v>
      </c>
      <c r="L13" s="187">
        <f>K13+L11</f>
        <v>6.7708333333333343E-2</v>
      </c>
      <c r="M13" s="178"/>
      <c r="N13" s="271" t="s">
        <v>238</v>
      </c>
      <c r="O13" s="272" t="s">
        <v>241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41.813333333333333</v>
      </c>
      <c r="G14" s="75">
        <f>AVERAGE(G8,G10,G12)</f>
        <v>42.149861712361712</v>
      </c>
      <c r="H14" s="130" t="s">
        <v>259</v>
      </c>
      <c r="I14" s="76">
        <f>AVERAGE(I8,I10,I12)</f>
        <v>0.33652837902838212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42.083333333333336</v>
      </c>
      <c r="G15" s="52">
        <f>AVERAGE(G9,G11,G13)</f>
        <v>42.43646278773938</v>
      </c>
      <c r="H15" s="131" t="s">
        <v>260</v>
      </c>
      <c r="I15" s="53">
        <f>AVERAGE(I9,I11,I13)</f>
        <v>0.35312945440605148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41.948333333333331</v>
      </c>
      <c r="G16" s="56">
        <f>AVERAGE(C19:H81)</f>
        <v>42.300125523012561</v>
      </c>
      <c r="H16" s="57"/>
      <c r="I16" s="58">
        <f>AVERAGE(I8:I13)</f>
        <v>0.34482891671721677</v>
      </c>
      <c r="J16" s="50"/>
      <c r="K16" s="50"/>
      <c r="L16" s="50"/>
      <c r="M16" s="54"/>
      <c r="N16" s="54"/>
    </row>
    <row r="18" spans="2:14" ht="15.75" thickBot="1">
      <c r="C18" s="59" t="str">
        <f>B8</f>
        <v>Ткаченко Кирилл</v>
      </c>
      <c r="D18" s="59" t="str">
        <f>B9</f>
        <v>Якусик Дима</v>
      </c>
      <c r="E18" s="13" t="str">
        <f>B10</f>
        <v>Ткаченко Кирилл</v>
      </c>
      <c r="F18" s="13" t="str">
        <f>B11</f>
        <v>Якусик Дима</v>
      </c>
      <c r="G18" s="13" t="str">
        <f>B12</f>
        <v>Ткаченко Кирилл</v>
      </c>
      <c r="H18" s="13" t="str">
        <f>B13</f>
        <v>Якусик Дима</v>
      </c>
      <c r="I18" s="13"/>
      <c r="J18" s="13"/>
    </row>
    <row r="19" spans="2:14">
      <c r="B19" s="1">
        <v>1</v>
      </c>
      <c r="C19" s="60">
        <v>45.82</v>
      </c>
      <c r="D19" s="61">
        <v>42.7</v>
      </c>
      <c r="E19" s="61">
        <v>42.38</v>
      </c>
      <c r="F19" s="61">
        <v>42.39</v>
      </c>
      <c r="G19" s="61">
        <v>42.38</v>
      </c>
      <c r="H19" s="61">
        <v>43.1</v>
      </c>
      <c r="I19" s="190"/>
      <c r="J19" s="191"/>
      <c r="K19" s="188"/>
      <c r="M19" s="2"/>
      <c r="N19" s="2"/>
    </row>
    <row r="20" spans="2:14">
      <c r="B20" s="1">
        <v>2</v>
      </c>
      <c r="C20" s="62">
        <v>42.92</v>
      </c>
      <c r="D20" s="63">
        <v>42.53</v>
      </c>
      <c r="E20" s="63">
        <v>41.85</v>
      </c>
      <c r="F20" s="63">
        <v>42.5</v>
      </c>
      <c r="G20" s="63">
        <v>42.37</v>
      </c>
      <c r="H20" s="63">
        <v>43.86</v>
      </c>
      <c r="I20" s="188"/>
      <c r="J20" s="192"/>
      <c r="K20" s="188"/>
      <c r="M20" s="3"/>
      <c r="N20" s="3"/>
    </row>
    <row r="21" spans="2:14">
      <c r="B21" s="1">
        <v>3</v>
      </c>
      <c r="C21" s="62">
        <v>42.32</v>
      </c>
      <c r="D21" s="63">
        <v>42.66</v>
      </c>
      <c r="E21" s="63">
        <v>42.09</v>
      </c>
      <c r="F21" s="63">
        <v>42.45</v>
      </c>
      <c r="G21" s="63">
        <v>42.25</v>
      </c>
      <c r="H21" s="63">
        <v>42.78</v>
      </c>
      <c r="I21" s="188"/>
      <c r="J21" s="192"/>
      <c r="K21" s="188"/>
      <c r="M21" s="3"/>
      <c r="N21" s="3"/>
    </row>
    <row r="22" spans="2:14">
      <c r="B22" s="1">
        <v>4</v>
      </c>
      <c r="C22" s="62">
        <v>42.04</v>
      </c>
      <c r="D22" s="63">
        <v>42.21</v>
      </c>
      <c r="E22" s="63">
        <v>42.13</v>
      </c>
      <c r="F22" s="63">
        <v>42.49</v>
      </c>
      <c r="G22" s="63">
        <v>42.19</v>
      </c>
      <c r="H22" s="63">
        <v>42.45</v>
      </c>
      <c r="I22" s="188"/>
      <c r="J22" s="192"/>
      <c r="K22" s="188"/>
      <c r="M22" s="3"/>
      <c r="N22" s="3"/>
    </row>
    <row r="23" spans="2:14">
      <c r="B23" s="1">
        <v>5</v>
      </c>
      <c r="C23" s="62">
        <v>42.17</v>
      </c>
      <c r="D23" s="63">
        <v>42.44</v>
      </c>
      <c r="E23" s="63">
        <v>42.35</v>
      </c>
      <c r="F23" s="63">
        <v>42.34</v>
      </c>
      <c r="G23" s="63">
        <v>42.04</v>
      </c>
      <c r="H23" s="63">
        <v>42.31</v>
      </c>
      <c r="I23" s="188"/>
      <c r="J23" s="192"/>
      <c r="K23" s="188"/>
    </row>
    <row r="24" spans="2:14">
      <c r="B24" s="1">
        <v>6</v>
      </c>
      <c r="C24" s="62">
        <v>42.47</v>
      </c>
      <c r="D24" s="63">
        <v>42.52</v>
      </c>
      <c r="E24" s="63">
        <v>42.23</v>
      </c>
      <c r="F24" s="63">
        <v>42.35</v>
      </c>
      <c r="G24" s="63">
        <v>42.19</v>
      </c>
      <c r="H24" s="63">
        <v>42.45</v>
      </c>
      <c r="I24" s="188"/>
      <c r="J24" s="192"/>
      <c r="K24" s="188"/>
    </row>
    <row r="25" spans="2:14">
      <c r="B25" s="1">
        <v>7</v>
      </c>
      <c r="C25" s="62">
        <v>42.42</v>
      </c>
      <c r="D25" s="63">
        <v>42.19</v>
      </c>
      <c r="E25" s="63">
        <v>42.31</v>
      </c>
      <c r="F25" s="63">
        <v>42.3</v>
      </c>
      <c r="G25" s="63">
        <v>42.22</v>
      </c>
      <c r="H25" s="63">
        <v>42.47</v>
      </c>
      <c r="I25" s="188"/>
      <c r="J25" s="192"/>
      <c r="K25" s="188"/>
    </row>
    <row r="26" spans="2:14">
      <c r="B26" s="1">
        <v>8</v>
      </c>
      <c r="C26" s="62">
        <v>41.98</v>
      </c>
      <c r="D26" s="63">
        <v>42.19</v>
      </c>
      <c r="E26" s="63">
        <v>42.08</v>
      </c>
      <c r="F26" s="63">
        <v>42.45</v>
      </c>
      <c r="G26" s="63">
        <v>42.3</v>
      </c>
      <c r="H26" s="63">
        <v>42.29</v>
      </c>
      <c r="I26" s="188"/>
      <c r="J26" s="192"/>
      <c r="K26" s="188"/>
    </row>
    <row r="27" spans="2:14">
      <c r="B27" s="1">
        <v>9</v>
      </c>
      <c r="C27" s="74">
        <v>42.02</v>
      </c>
      <c r="D27" s="63">
        <v>42.38</v>
      </c>
      <c r="E27" s="63">
        <v>41.95</v>
      </c>
      <c r="F27" s="63">
        <v>42.4</v>
      </c>
      <c r="G27" s="63">
        <v>42.74</v>
      </c>
      <c r="H27" s="63">
        <v>42.29</v>
      </c>
      <c r="I27" s="188"/>
      <c r="J27" s="192"/>
      <c r="K27" s="188"/>
    </row>
    <row r="28" spans="2:14">
      <c r="B28" s="1">
        <v>10</v>
      </c>
      <c r="C28" s="62">
        <v>41.76</v>
      </c>
      <c r="D28" s="63">
        <v>43.16</v>
      </c>
      <c r="E28" s="63">
        <v>42</v>
      </c>
      <c r="F28" s="63">
        <v>42.37</v>
      </c>
      <c r="G28" s="63">
        <v>42.29</v>
      </c>
      <c r="H28" s="63">
        <v>42.29</v>
      </c>
      <c r="I28" s="188"/>
      <c r="J28" s="192"/>
      <c r="K28" s="188"/>
    </row>
    <row r="29" spans="2:14">
      <c r="B29" s="1">
        <v>11</v>
      </c>
      <c r="C29" s="62">
        <v>41.97</v>
      </c>
      <c r="D29" s="63">
        <v>42.3</v>
      </c>
      <c r="E29" s="63">
        <v>41.94</v>
      </c>
      <c r="F29" s="63">
        <v>42.18</v>
      </c>
      <c r="G29" s="63">
        <v>42.48</v>
      </c>
      <c r="H29" s="63">
        <v>42.58</v>
      </c>
      <c r="I29" s="188"/>
      <c r="J29" s="192"/>
      <c r="K29" s="188"/>
    </row>
    <row r="30" spans="2:14">
      <c r="B30" s="1">
        <v>12</v>
      </c>
      <c r="C30" s="62">
        <v>41.99</v>
      </c>
      <c r="D30" s="63">
        <v>42.22</v>
      </c>
      <c r="E30" s="63">
        <v>41.99</v>
      </c>
      <c r="F30" s="63">
        <v>42.39</v>
      </c>
      <c r="G30" s="63">
        <v>42.13</v>
      </c>
      <c r="H30" s="63">
        <v>42.35</v>
      </c>
      <c r="I30" s="188"/>
      <c r="J30" s="192"/>
      <c r="K30" s="188"/>
    </row>
    <row r="31" spans="2:14">
      <c r="B31" s="1">
        <v>13</v>
      </c>
      <c r="C31" s="62">
        <v>41.92</v>
      </c>
      <c r="D31" s="63">
        <v>42.26</v>
      </c>
      <c r="E31" s="63">
        <v>42.19</v>
      </c>
      <c r="F31" s="63">
        <v>42.86</v>
      </c>
      <c r="G31" s="63">
        <v>42.22</v>
      </c>
      <c r="H31" s="63">
        <v>42.23</v>
      </c>
      <c r="I31" s="188"/>
      <c r="J31" s="192"/>
      <c r="K31" s="189"/>
      <c r="L31" s="1"/>
    </row>
    <row r="32" spans="2:14">
      <c r="B32" s="1">
        <v>14</v>
      </c>
      <c r="C32" s="65">
        <v>41.96</v>
      </c>
      <c r="D32" s="63">
        <v>42.26</v>
      </c>
      <c r="E32" s="63">
        <v>41.84</v>
      </c>
      <c r="F32" s="63">
        <v>42.32</v>
      </c>
      <c r="G32" s="63">
        <v>42.34</v>
      </c>
      <c r="H32" s="63">
        <v>42.33</v>
      </c>
      <c r="I32" s="188"/>
      <c r="J32" s="192"/>
      <c r="K32" s="189"/>
      <c r="L32" s="1"/>
    </row>
    <row r="33" spans="2:12">
      <c r="B33" s="1">
        <v>15</v>
      </c>
      <c r="C33" s="62">
        <v>41.89</v>
      </c>
      <c r="D33" s="63">
        <v>42.17</v>
      </c>
      <c r="E33" s="63">
        <v>41.82</v>
      </c>
      <c r="F33" s="63">
        <v>42.45</v>
      </c>
      <c r="G33" s="63">
        <v>42.11</v>
      </c>
      <c r="H33" s="63">
        <v>42.16</v>
      </c>
      <c r="I33" s="188"/>
      <c r="J33" s="192"/>
      <c r="K33" s="189"/>
      <c r="L33" s="1"/>
    </row>
    <row r="34" spans="2:12">
      <c r="B34" s="1">
        <v>16</v>
      </c>
      <c r="C34" s="62">
        <v>41.98</v>
      </c>
      <c r="D34" s="80">
        <v>42.29</v>
      </c>
      <c r="E34" s="63">
        <v>41.99</v>
      </c>
      <c r="F34" s="63">
        <v>42.34</v>
      </c>
      <c r="G34" s="63">
        <v>42.3</v>
      </c>
      <c r="H34" s="63">
        <v>42.46</v>
      </c>
      <c r="I34" s="188"/>
      <c r="J34" s="192"/>
      <c r="K34" s="189"/>
      <c r="L34" s="1"/>
    </row>
    <row r="35" spans="2:12">
      <c r="B35" s="1">
        <v>17</v>
      </c>
      <c r="C35" s="62">
        <v>42.52</v>
      </c>
      <c r="D35" s="63">
        <v>42.18</v>
      </c>
      <c r="E35" s="63">
        <v>41.97</v>
      </c>
      <c r="F35" s="63">
        <v>42.14</v>
      </c>
      <c r="G35" s="63">
        <v>42.27</v>
      </c>
      <c r="H35" s="63">
        <v>43.17</v>
      </c>
      <c r="I35" s="188"/>
      <c r="J35" s="192"/>
      <c r="K35" s="189"/>
      <c r="L35" s="1"/>
    </row>
    <row r="36" spans="2:12">
      <c r="B36" s="1">
        <v>18</v>
      </c>
      <c r="C36" s="62">
        <v>42.37</v>
      </c>
      <c r="D36" s="63">
        <v>42.22</v>
      </c>
      <c r="E36" s="63">
        <v>42.03</v>
      </c>
      <c r="F36" s="63">
        <v>42.15</v>
      </c>
      <c r="G36" s="63">
        <v>42.26</v>
      </c>
      <c r="H36" s="63">
        <v>42.3</v>
      </c>
      <c r="I36" s="188"/>
      <c r="J36" s="192"/>
      <c r="K36" s="189"/>
      <c r="L36" s="1"/>
    </row>
    <row r="37" spans="2:12">
      <c r="B37" s="1">
        <v>19</v>
      </c>
      <c r="C37" s="62">
        <v>42.37</v>
      </c>
      <c r="D37" s="63">
        <v>42.47</v>
      </c>
      <c r="E37" s="63">
        <v>42.13</v>
      </c>
      <c r="F37" s="63">
        <v>42.96</v>
      </c>
      <c r="G37" s="63">
        <v>42.13</v>
      </c>
      <c r="H37" s="63">
        <v>42.66</v>
      </c>
      <c r="I37" s="188"/>
      <c r="J37" s="192"/>
      <c r="K37" s="189"/>
      <c r="L37" s="1"/>
    </row>
    <row r="38" spans="2:12">
      <c r="B38" s="1">
        <v>20</v>
      </c>
      <c r="C38" s="62">
        <v>41.88</v>
      </c>
      <c r="D38" s="63">
        <v>42.34</v>
      </c>
      <c r="E38" s="63">
        <v>42.15</v>
      </c>
      <c r="F38" s="63">
        <v>42.34</v>
      </c>
      <c r="G38" s="63">
        <v>42.28</v>
      </c>
      <c r="H38" s="63">
        <v>42.18</v>
      </c>
      <c r="I38" s="188"/>
      <c r="J38" s="192"/>
      <c r="K38" s="189"/>
      <c r="L38" s="1"/>
    </row>
    <row r="39" spans="2:12">
      <c r="B39" s="1">
        <v>21</v>
      </c>
      <c r="C39" s="62">
        <v>42.06</v>
      </c>
      <c r="D39" s="63">
        <v>42.14</v>
      </c>
      <c r="E39" s="63">
        <v>42.17</v>
      </c>
      <c r="F39" s="63">
        <v>42.11</v>
      </c>
      <c r="G39" s="63">
        <v>42.09</v>
      </c>
      <c r="H39" s="63">
        <v>42.14</v>
      </c>
      <c r="I39" s="188"/>
      <c r="J39" s="192"/>
      <c r="K39" s="189"/>
      <c r="L39" s="1"/>
    </row>
    <row r="40" spans="2:12">
      <c r="B40" s="1">
        <v>22</v>
      </c>
      <c r="C40" s="62">
        <v>41.92</v>
      </c>
      <c r="D40" s="63">
        <v>42.26</v>
      </c>
      <c r="E40" s="63">
        <v>41.96</v>
      </c>
      <c r="F40" s="63">
        <v>42.47</v>
      </c>
      <c r="G40" s="63">
        <v>42.11</v>
      </c>
      <c r="H40" s="63">
        <v>42.23</v>
      </c>
      <c r="I40" s="188"/>
      <c r="J40" s="192"/>
      <c r="K40" s="189"/>
      <c r="L40" s="1"/>
    </row>
    <row r="41" spans="2:12">
      <c r="B41" s="1">
        <v>23</v>
      </c>
      <c r="C41" s="62">
        <v>41.89</v>
      </c>
      <c r="D41" s="63">
        <v>42.5</v>
      </c>
      <c r="E41" s="63">
        <v>42.08</v>
      </c>
      <c r="F41" s="63">
        <v>42.45</v>
      </c>
      <c r="G41" s="63">
        <v>42.09</v>
      </c>
      <c r="H41" s="63">
        <v>42.25</v>
      </c>
      <c r="I41" s="188"/>
      <c r="J41" s="192"/>
      <c r="K41" s="189"/>
      <c r="L41" s="1"/>
    </row>
    <row r="42" spans="2:12">
      <c r="B42" s="1">
        <v>24</v>
      </c>
      <c r="C42" s="62">
        <v>41.94</v>
      </c>
      <c r="D42" s="63">
        <v>42.32</v>
      </c>
      <c r="E42" s="63">
        <v>41.83</v>
      </c>
      <c r="F42" s="63">
        <v>42.33</v>
      </c>
      <c r="G42" s="63">
        <v>42.04</v>
      </c>
      <c r="H42" s="63">
        <v>42.13</v>
      </c>
      <c r="I42" s="188"/>
      <c r="J42" s="192"/>
      <c r="K42" s="189"/>
      <c r="L42" s="1"/>
    </row>
    <row r="43" spans="2:12">
      <c r="B43" s="1">
        <v>25</v>
      </c>
      <c r="C43" s="62">
        <v>42.1</v>
      </c>
      <c r="D43" s="63">
        <v>42.11</v>
      </c>
      <c r="E43" s="63">
        <v>41.78</v>
      </c>
      <c r="F43" s="63">
        <v>42.14</v>
      </c>
      <c r="G43" s="63">
        <v>42.02</v>
      </c>
      <c r="H43" s="63">
        <v>42.76</v>
      </c>
      <c r="I43" s="188"/>
      <c r="J43" s="192"/>
      <c r="K43" s="189"/>
      <c r="L43" s="1"/>
    </row>
    <row r="44" spans="2:12">
      <c r="B44" s="1">
        <v>26</v>
      </c>
      <c r="C44" s="62">
        <v>41.8</v>
      </c>
      <c r="D44" s="63">
        <v>42.2</v>
      </c>
      <c r="E44" s="63">
        <v>42.76</v>
      </c>
      <c r="F44" s="63">
        <v>42.27</v>
      </c>
      <c r="G44" s="63">
        <v>42.04</v>
      </c>
      <c r="H44" s="63">
        <v>42.3</v>
      </c>
      <c r="I44" s="188"/>
      <c r="J44" s="192"/>
      <c r="K44" s="189"/>
      <c r="L44" s="1"/>
    </row>
    <row r="45" spans="2:12">
      <c r="B45" s="1">
        <v>27</v>
      </c>
      <c r="C45" s="62">
        <v>42.04</v>
      </c>
      <c r="D45" s="63">
        <v>42.28</v>
      </c>
      <c r="E45" s="63">
        <v>42.14</v>
      </c>
      <c r="F45" s="63">
        <v>42.58</v>
      </c>
      <c r="G45" s="63">
        <v>42.07</v>
      </c>
      <c r="H45" s="63">
        <v>42.48</v>
      </c>
      <c r="I45" s="188"/>
      <c r="J45" s="192"/>
      <c r="K45" s="189"/>
      <c r="L45" s="1"/>
    </row>
    <row r="46" spans="2:12">
      <c r="B46" s="1">
        <v>28</v>
      </c>
      <c r="C46" s="62">
        <v>41.99</v>
      </c>
      <c r="D46" s="63">
        <v>42.5</v>
      </c>
      <c r="E46" s="63">
        <v>41.92</v>
      </c>
      <c r="F46" s="63">
        <v>43.01</v>
      </c>
      <c r="G46" s="63">
        <v>41.97</v>
      </c>
      <c r="H46" s="63">
        <v>43.78</v>
      </c>
      <c r="I46" s="188"/>
      <c r="J46" s="192"/>
      <c r="K46" s="189"/>
      <c r="L46" s="1"/>
    </row>
    <row r="47" spans="2:12">
      <c r="B47" s="1">
        <v>29</v>
      </c>
      <c r="C47" s="62">
        <v>41.91</v>
      </c>
      <c r="D47" s="63">
        <v>42.01</v>
      </c>
      <c r="E47" s="63">
        <v>42.01</v>
      </c>
      <c r="F47" s="63">
        <v>42.57</v>
      </c>
      <c r="G47" s="63">
        <v>41.9</v>
      </c>
      <c r="H47" s="63">
        <v>42.27</v>
      </c>
      <c r="I47" s="188"/>
      <c r="J47" s="192"/>
      <c r="K47" s="189"/>
      <c r="L47" s="1"/>
    </row>
    <row r="48" spans="2:12">
      <c r="B48" s="1">
        <v>30</v>
      </c>
      <c r="C48" s="62">
        <v>42.02</v>
      </c>
      <c r="D48" s="63">
        <v>42.09</v>
      </c>
      <c r="E48" s="63">
        <v>41.94</v>
      </c>
      <c r="F48" s="63">
        <v>43.45</v>
      </c>
      <c r="G48" s="63">
        <v>41.99</v>
      </c>
      <c r="H48" s="63">
        <v>42.3</v>
      </c>
      <c r="I48" s="188"/>
      <c r="J48" s="192"/>
      <c r="K48" s="189"/>
      <c r="L48" s="1"/>
    </row>
    <row r="49" spans="2:12">
      <c r="B49" s="1">
        <v>31</v>
      </c>
      <c r="C49" s="62">
        <v>42.1</v>
      </c>
      <c r="D49" s="63">
        <v>42.45</v>
      </c>
      <c r="E49" s="63">
        <v>41.92</v>
      </c>
      <c r="F49" s="63">
        <v>42.32</v>
      </c>
      <c r="G49" s="63">
        <v>42.23</v>
      </c>
      <c r="H49" s="63">
        <v>42.35</v>
      </c>
      <c r="I49" s="188"/>
      <c r="J49" s="192"/>
      <c r="K49" s="189"/>
      <c r="L49" s="1"/>
    </row>
    <row r="50" spans="2:12">
      <c r="B50" s="1">
        <v>32</v>
      </c>
      <c r="C50" s="62">
        <v>42.06</v>
      </c>
      <c r="D50" s="63">
        <v>42.61</v>
      </c>
      <c r="E50" s="63">
        <v>41.82</v>
      </c>
      <c r="F50" s="63">
        <v>42.35</v>
      </c>
      <c r="G50" s="63">
        <v>42.02</v>
      </c>
      <c r="H50" s="63">
        <v>42.4</v>
      </c>
      <c r="I50" s="188"/>
      <c r="J50" s="192"/>
      <c r="K50" s="189"/>
      <c r="L50" s="1"/>
    </row>
    <row r="51" spans="2:12">
      <c r="B51" s="1">
        <v>33</v>
      </c>
      <c r="C51" s="62">
        <v>42.04</v>
      </c>
      <c r="D51" s="63">
        <v>43.15</v>
      </c>
      <c r="E51" s="63">
        <v>42</v>
      </c>
      <c r="F51" s="63">
        <v>42.47</v>
      </c>
      <c r="G51" s="63">
        <v>42.14</v>
      </c>
      <c r="H51" s="63">
        <v>42.38</v>
      </c>
      <c r="I51" s="188"/>
      <c r="J51" s="192"/>
      <c r="K51" s="189"/>
      <c r="L51" s="1"/>
    </row>
    <row r="52" spans="2:12">
      <c r="B52" s="1">
        <v>34</v>
      </c>
      <c r="C52" s="62">
        <v>41.95</v>
      </c>
      <c r="D52" s="63">
        <v>42.17</v>
      </c>
      <c r="E52" s="63">
        <v>42.16</v>
      </c>
      <c r="F52" s="63">
        <v>42.19</v>
      </c>
      <c r="G52" s="63"/>
      <c r="H52" s="63">
        <v>42.28</v>
      </c>
      <c r="I52" s="188"/>
      <c r="J52" s="192"/>
      <c r="K52" s="189"/>
      <c r="L52" s="1"/>
    </row>
    <row r="53" spans="2:12">
      <c r="B53" s="1">
        <v>35</v>
      </c>
      <c r="C53" s="62">
        <v>42.25</v>
      </c>
      <c r="D53" s="63">
        <v>42.34</v>
      </c>
      <c r="E53" s="63">
        <v>41.91</v>
      </c>
      <c r="F53" s="63">
        <v>42.15</v>
      </c>
      <c r="G53" s="63"/>
      <c r="H53" s="63">
        <v>42.43</v>
      </c>
      <c r="I53" s="188"/>
      <c r="J53" s="192"/>
      <c r="K53" s="189"/>
      <c r="L53" s="1"/>
    </row>
    <row r="54" spans="2:12">
      <c r="B54" s="1">
        <v>36</v>
      </c>
      <c r="C54" s="62">
        <v>42.25</v>
      </c>
      <c r="D54" s="63">
        <v>42.45</v>
      </c>
      <c r="E54" s="63">
        <v>41.81</v>
      </c>
      <c r="F54" s="63">
        <v>42.32</v>
      </c>
      <c r="G54" s="63"/>
      <c r="H54" s="63">
        <v>42.39</v>
      </c>
      <c r="I54" s="188"/>
      <c r="J54" s="192"/>
      <c r="K54" s="189"/>
      <c r="L54" s="1"/>
    </row>
    <row r="55" spans="2:12">
      <c r="B55" s="1">
        <v>37</v>
      </c>
      <c r="C55" s="62"/>
      <c r="D55" s="63">
        <v>43.27</v>
      </c>
      <c r="E55" s="63">
        <v>41.89</v>
      </c>
      <c r="F55" s="63">
        <v>42.79</v>
      </c>
      <c r="G55" s="63"/>
      <c r="H55" s="63">
        <v>42.28</v>
      </c>
      <c r="I55" s="188"/>
      <c r="J55" s="192"/>
      <c r="K55" s="189"/>
      <c r="L55" s="1"/>
    </row>
    <row r="56" spans="2:12">
      <c r="B56" s="1">
        <v>38</v>
      </c>
      <c r="C56" s="62"/>
      <c r="D56" s="63">
        <v>42.33</v>
      </c>
      <c r="E56" s="63">
        <v>42.6</v>
      </c>
      <c r="F56" s="63"/>
      <c r="G56" s="63"/>
      <c r="H56" s="63">
        <v>42.38</v>
      </c>
      <c r="I56" s="188"/>
      <c r="J56" s="192"/>
      <c r="K56" s="189"/>
      <c r="L56" s="1"/>
    </row>
    <row r="57" spans="2:12">
      <c r="B57" s="1">
        <v>39</v>
      </c>
      <c r="C57" s="62"/>
      <c r="D57" s="63">
        <v>42.69</v>
      </c>
      <c r="E57" s="63">
        <v>42.35</v>
      </c>
      <c r="F57" s="63"/>
      <c r="G57" s="63"/>
      <c r="H57" s="63">
        <v>42.53</v>
      </c>
      <c r="I57" s="188"/>
      <c r="J57" s="192"/>
      <c r="K57" s="189"/>
      <c r="L57" s="1"/>
    </row>
    <row r="58" spans="2:12">
      <c r="B58" s="1">
        <v>40</v>
      </c>
      <c r="C58" s="62"/>
      <c r="D58" s="63">
        <v>42.88</v>
      </c>
      <c r="E58" s="63">
        <v>41.97</v>
      </c>
      <c r="F58" s="63"/>
      <c r="G58" s="63"/>
      <c r="H58" s="63">
        <v>42.44</v>
      </c>
      <c r="I58" s="188"/>
      <c r="J58" s="192"/>
      <c r="K58" s="189"/>
      <c r="L58" s="1"/>
    </row>
    <row r="59" spans="2:12">
      <c r="B59" s="1">
        <v>41</v>
      </c>
      <c r="C59" s="62"/>
      <c r="D59" s="63">
        <v>42.41</v>
      </c>
      <c r="E59" s="63">
        <v>41.96</v>
      </c>
      <c r="F59" s="63"/>
      <c r="G59" s="63"/>
      <c r="H59" s="63">
        <v>42.81</v>
      </c>
      <c r="I59" s="188"/>
      <c r="J59" s="192"/>
      <c r="K59" s="189"/>
      <c r="L59" s="1"/>
    </row>
    <row r="60" spans="2:12">
      <c r="B60" s="1">
        <v>42</v>
      </c>
      <c r="C60" s="62"/>
      <c r="D60" s="63">
        <v>42.17</v>
      </c>
      <c r="E60" s="63">
        <v>42.32</v>
      </c>
      <c r="F60" s="63"/>
      <c r="G60" s="63"/>
      <c r="H60" s="63">
        <v>42.32</v>
      </c>
      <c r="I60" s="188"/>
      <c r="J60" s="192"/>
      <c r="K60" s="189"/>
      <c r="L60" s="1"/>
    </row>
    <row r="61" spans="2:12">
      <c r="B61" s="1">
        <v>43</v>
      </c>
      <c r="C61" s="62"/>
      <c r="D61" s="63">
        <v>42.29</v>
      </c>
      <c r="E61" s="63"/>
      <c r="F61" s="63"/>
      <c r="G61" s="63"/>
      <c r="H61" s="63">
        <v>42.49</v>
      </c>
      <c r="I61" s="188"/>
      <c r="J61" s="192"/>
      <c r="K61" s="189"/>
      <c r="L61" s="1"/>
    </row>
    <row r="62" spans="2:12">
      <c r="B62" s="1">
        <v>44</v>
      </c>
      <c r="C62" s="62"/>
      <c r="D62" s="63">
        <v>42.09</v>
      </c>
      <c r="E62" s="63"/>
      <c r="F62" s="63"/>
      <c r="G62" s="63"/>
      <c r="H62" s="63">
        <v>42.57</v>
      </c>
      <c r="I62" s="188"/>
      <c r="J62" s="192"/>
      <c r="K62" s="189"/>
      <c r="L62" s="1"/>
    </row>
    <row r="63" spans="2:12">
      <c r="B63" s="1">
        <v>45</v>
      </c>
      <c r="C63" s="62"/>
      <c r="D63" s="63">
        <v>42.21</v>
      </c>
      <c r="E63" s="63"/>
      <c r="F63" s="63"/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>
        <v>42.35</v>
      </c>
      <c r="E64" s="63"/>
      <c r="F64" s="63"/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>
        <v>42.22</v>
      </c>
      <c r="E65" s="63"/>
      <c r="F65" s="63"/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/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/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/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/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/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/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6"/>
  <dimension ref="A2:P81"/>
  <sheetViews>
    <sheetView zoomScale="90" zoomScaleNormal="90" workbookViewId="0">
      <selection activeCell="M13" sqref="M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105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132</v>
      </c>
      <c r="C8" s="160">
        <v>16</v>
      </c>
      <c r="D8" s="200">
        <f>COUNTA(C19:C83)</f>
        <v>29</v>
      </c>
      <c r="E8" s="165">
        <f>COUNTA(C19:C83)</f>
        <v>29</v>
      </c>
      <c r="F8" s="267">
        <f>MIN(C19:C82)</f>
        <v>42</v>
      </c>
      <c r="G8" s="203">
        <f>AVERAGE(C19:C85)</f>
        <v>42.559655172413784</v>
      </c>
      <c r="H8" s="146">
        <v>1</v>
      </c>
      <c r="I8" s="169">
        <f>G8-F8</f>
        <v>0.55965517241378393</v>
      </c>
      <c r="J8" s="174">
        <v>1.4409722222222221E-2</v>
      </c>
      <c r="K8" s="181">
        <f>J8</f>
        <v>1.4409722222222221E-2</v>
      </c>
      <c r="L8" s="182">
        <f>K8</f>
        <v>1.4409722222222221E-2</v>
      </c>
      <c r="M8" s="198" t="s">
        <v>164</v>
      </c>
      <c r="N8" s="147"/>
      <c r="O8" s="145"/>
      <c r="P8" s="45"/>
    </row>
    <row r="9" spans="1:16" s="3" customFormat="1" ht="30" customHeight="1" thickBot="1">
      <c r="A9" s="158">
        <v>2</v>
      </c>
      <c r="B9" s="164" t="s">
        <v>132</v>
      </c>
      <c r="C9" s="161">
        <v>12</v>
      </c>
      <c r="D9" s="46">
        <f>COUNTA(D19:D83)+D8+1</f>
        <v>84</v>
      </c>
      <c r="E9" s="166">
        <f>COUNTA(D19:D83)+1</f>
        <v>55</v>
      </c>
      <c r="F9" s="268">
        <f>MIN(D19:D82)</f>
        <v>41.88</v>
      </c>
      <c r="G9" s="122">
        <f>AVERAGE(D19:D84)</f>
        <v>42.302777777777777</v>
      </c>
      <c r="H9" s="44">
        <v>1</v>
      </c>
      <c r="I9" s="170">
        <f>G9-F9</f>
        <v>0.42277777777777459</v>
      </c>
      <c r="J9" s="175">
        <v>4.2453703703703709E-2</v>
      </c>
      <c r="K9" s="183">
        <f>J9-J8</f>
        <v>2.8043981481481489E-2</v>
      </c>
      <c r="L9" s="184">
        <f>K9+L8</f>
        <v>4.2453703703703709E-2</v>
      </c>
      <c r="M9" s="199" t="s">
        <v>189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131</v>
      </c>
      <c r="C10" s="161">
        <v>8</v>
      </c>
      <c r="D10" s="46">
        <f>COUNTA(E19:E83)+D9+1</f>
        <v>121</v>
      </c>
      <c r="E10" s="166">
        <f>COUNTA(E19:E83)+1</f>
        <v>37</v>
      </c>
      <c r="F10" s="202">
        <f>MIN(E19:E84)</f>
        <v>42.04</v>
      </c>
      <c r="G10" s="121">
        <f>AVERAGE(E19:E85)</f>
        <v>42.424722222222222</v>
      </c>
      <c r="H10" s="44">
        <v>0</v>
      </c>
      <c r="I10" s="170">
        <f t="shared" ref="I10:I13" si="0">G10-F10</f>
        <v>0.38472222222222285</v>
      </c>
      <c r="J10" s="175">
        <v>6.177083333333333E-2</v>
      </c>
      <c r="K10" s="183">
        <f>J10-J9</f>
        <v>1.9317129629629622E-2</v>
      </c>
      <c r="L10" s="184">
        <f>K10</f>
        <v>1.9317129629629622E-2</v>
      </c>
      <c r="M10" s="199" t="s">
        <v>202</v>
      </c>
      <c r="N10" s="149" t="s">
        <v>238</v>
      </c>
      <c r="O10" s="132" t="s">
        <v>240</v>
      </c>
      <c r="P10" s="45"/>
    </row>
    <row r="11" spans="1:16" s="3" customFormat="1" ht="30" customHeight="1">
      <c r="A11" s="158">
        <v>4</v>
      </c>
      <c r="B11" s="164" t="s">
        <v>131</v>
      </c>
      <c r="C11" s="161">
        <v>9</v>
      </c>
      <c r="D11" s="46">
        <f>COUNTA(F19:F83)+D10+1</f>
        <v>179</v>
      </c>
      <c r="E11" s="166">
        <f>COUNTA(F19:F83)+1</f>
        <v>58</v>
      </c>
      <c r="F11" s="171">
        <f>MIN(F19:F84)</f>
        <v>42</v>
      </c>
      <c r="G11" s="121">
        <f>AVERAGE(F19:F84)</f>
        <v>42.432280701754394</v>
      </c>
      <c r="H11" s="44">
        <v>0</v>
      </c>
      <c r="I11" s="170">
        <f t="shared" si="0"/>
        <v>0.4322807017543937</v>
      </c>
      <c r="J11" s="175">
        <v>9.1481481481481483E-2</v>
      </c>
      <c r="K11" s="183">
        <f>J11-J10</f>
        <v>2.9710648148148153E-2</v>
      </c>
      <c r="L11" s="184">
        <f>K11+L10</f>
        <v>4.9027777777777774E-2</v>
      </c>
      <c r="M11" s="199" t="s">
        <v>196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132</v>
      </c>
      <c r="C12" s="162">
        <v>69</v>
      </c>
      <c r="D12" s="46">
        <f>COUNTA(G19:G83)+D11+1</f>
        <v>210</v>
      </c>
      <c r="E12" s="166">
        <f>COUNTA(G19:G83)+1</f>
        <v>31</v>
      </c>
      <c r="F12" s="171">
        <f>MIN(G19:G84)</f>
        <v>42.03</v>
      </c>
      <c r="G12" s="121">
        <f>AVERAGE(G19:G884)</f>
        <v>42.333666666666666</v>
      </c>
      <c r="H12" s="44">
        <v>6</v>
      </c>
      <c r="I12" s="170">
        <f t="shared" si="0"/>
        <v>0.30366666666666475</v>
      </c>
      <c r="J12" s="175">
        <v>0.10781249999999999</v>
      </c>
      <c r="K12" s="183">
        <f>J12-J11</f>
        <v>1.6331018518518509E-2</v>
      </c>
      <c r="L12" s="185">
        <f>K12+L9</f>
        <v>5.8784722222222217E-2</v>
      </c>
      <c r="M12" s="199" t="s">
        <v>221</v>
      </c>
      <c r="N12" s="148"/>
      <c r="O12" s="120"/>
    </row>
    <row r="13" spans="1:16" s="3" customFormat="1" ht="30" customHeight="1" thickBot="1">
      <c r="A13" s="159" t="s">
        <v>37</v>
      </c>
      <c r="B13" s="207" t="s">
        <v>131</v>
      </c>
      <c r="C13" s="163">
        <v>21</v>
      </c>
      <c r="D13" s="201">
        <f>COUNTA(H19:H83)+D12+1</f>
        <v>244</v>
      </c>
      <c r="E13" s="237">
        <f>COUNTA(H19:H83)+1</f>
        <v>34</v>
      </c>
      <c r="F13" s="172">
        <f>MIN(H19:H84)</f>
        <v>42.05</v>
      </c>
      <c r="G13" s="150">
        <f>AVERAGE(H19:H84)</f>
        <v>42.263636363636358</v>
      </c>
      <c r="H13" s="151">
        <v>5</v>
      </c>
      <c r="I13" s="173">
        <f t="shared" si="0"/>
        <v>0.21363636363636118</v>
      </c>
      <c r="J13" s="176" t="str">
        <f>'Общие результаты'!G6</f>
        <v>3:00:18</v>
      </c>
      <c r="K13" s="186">
        <f>J13-J12</f>
        <v>1.7395833333333346E-2</v>
      </c>
      <c r="L13" s="187">
        <f>K13+L11</f>
        <v>6.6423611111111114E-2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AVERAGE(F8,F9,F12)</f>
        <v>41.97</v>
      </c>
      <c r="G14" s="75">
        <f>AVERAGE(G8,G9,G12)</f>
        <v>42.398699872286073</v>
      </c>
      <c r="H14" s="130" t="s">
        <v>261</v>
      </c>
      <c r="I14" s="76">
        <f>AVERAGE(I8,I9,I12)</f>
        <v>0.42869987228607442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AVERAGE(F10,F11,F13)</f>
        <v>42.029999999999994</v>
      </c>
      <c r="G15" s="52">
        <f>AVERAGE(G10,G11,G13)</f>
        <v>42.373546429204318</v>
      </c>
      <c r="H15" s="131" t="s">
        <v>262</v>
      </c>
      <c r="I15" s="53">
        <f>AVERAGE(I10,I11,I13)</f>
        <v>0.34354642920432593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</v>
      </c>
      <c r="G16" s="56">
        <f>AVERAGE(C19:H81)</f>
        <v>42.381673640167406</v>
      </c>
      <c r="H16" s="57"/>
      <c r="I16" s="58">
        <f>AVERAGE(I8:I13)</f>
        <v>0.38612315074520015</v>
      </c>
      <c r="J16" s="50"/>
      <c r="K16" s="50"/>
      <c r="L16" s="50"/>
      <c r="M16" s="54"/>
      <c r="N16" s="54"/>
    </row>
    <row r="18" spans="2:14" ht="15.75" thickBot="1">
      <c r="C18" s="59" t="str">
        <f>B8</f>
        <v>Шутка Виталий</v>
      </c>
      <c r="D18" s="59" t="str">
        <f>B9</f>
        <v>Шутка Виталий</v>
      </c>
      <c r="E18" s="13" t="str">
        <f>B10</f>
        <v>Фортуна Таня</v>
      </c>
      <c r="F18" s="13" t="str">
        <f>B11</f>
        <v>Фортуна Таня</v>
      </c>
      <c r="G18" s="13" t="str">
        <f>B12</f>
        <v>Шутка Виталий</v>
      </c>
      <c r="H18" s="13" t="str">
        <f>B13</f>
        <v>Фортуна Таня</v>
      </c>
      <c r="I18" s="13"/>
      <c r="J18" s="13"/>
    </row>
    <row r="19" spans="2:14">
      <c r="B19" s="1">
        <v>1</v>
      </c>
      <c r="C19" s="60">
        <v>44.64</v>
      </c>
      <c r="D19" s="61">
        <v>42.59</v>
      </c>
      <c r="E19" s="61">
        <v>42.55</v>
      </c>
      <c r="F19" s="61">
        <v>42.56</v>
      </c>
      <c r="G19" s="61">
        <v>42.56</v>
      </c>
      <c r="H19" s="61">
        <v>42.24</v>
      </c>
      <c r="I19" s="190"/>
      <c r="J19" s="191"/>
      <c r="K19" s="188"/>
      <c r="M19" s="2"/>
      <c r="N19" s="2"/>
    </row>
    <row r="20" spans="2:14">
      <c r="B20" s="1">
        <v>2</v>
      </c>
      <c r="C20" s="62">
        <v>42.81</v>
      </c>
      <c r="D20" s="63">
        <v>42.31</v>
      </c>
      <c r="E20" s="63">
        <v>42.6</v>
      </c>
      <c r="F20" s="63">
        <v>42.67</v>
      </c>
      <c r="G20" s="63">
        <v>42.3</v>
      </c>
      <c r="H20" s="63">
        <v>42.05</v>
      </c>
      <c r="I20" s="188"/>
      <c r="J20" s="192"/>
      <c r="K20" s="188"/>
      <c r="M20" s="3"/>
      <c r="N20" s="3"/>
    </row>
    <row r="21" spans="2:14">
      <c r="B21" s="1">
        <v>3</v>
      </c>
      <c r="C21" s="62">
        <v>42.87</v>
      </c>
      <c r="D21" s="63">
        <v>42.28</v>
      </c>
      <c r="E21" s="63">
        <v>42.58</v>
      </c>
      <c r="F21" s="63">
        <v>42.4</v>
      </c>
      <c r="G21" s="63">
        <v>42.38</v>
      </c>
      <c r="H21" s="63">
        <v>42.1</v>
      </c>
      <c r="I21" s="188"/>
      <c r="J21" s="192"/>
      <c r="K21" s="188"/>
      <c r="M21" s="3"/>
      <c r="N21" s="3"/>
    </row>
    <row r="22" spans="2:14">
      <c r="B22" s="1">
        <v>4</v>
      </c>
      <c r="C22" s="62">
        <v>42.6</v>
      </c>
      <c r="D22" s="63">
        <v>42.25</v>
      </c>
      <c r="E22" s="63">
        <v>42.48</v>
      </c>
      <c r="F22" s="63">
        <v>42.12</v>
      </c>
      <c r="G22" s="63">
        <v>42.38</v>
      </c>
      <c r="H22" s="63">
        <v>42.07</v>
      </c>
      <c r="I22" s="188"/>
      <c r="J22" s="192"/>
      <c r="K22" s="188"/>
      <c r="M22" s="3"/>
      <c r="N22" s="3"/>
    </row>
    <row r="23" spans="2:14">
      <c r="B23" s="1">
        <v>5</v>
      </c>
      <c r="C23" s="62">
        <v>42.5</v>
      </c>
      <c r="D23" s="63">
        <v>42.29</v>
      </c>
      <c r="E23" s="63">
        <v>42.53</v>
      </c>
      <c r="F23" s="63">
        <v>42.29</v>
      </c>
      <c r="G23" s="63">
        <v>42.11</v>
      </c>
      <c r="H23" s="63">
        <v>42.24</v>
      </c>
      <c r="I23" s="188"/>
      <c r="J23" s="192"/>
      <c r="K23" s="188"/>
    </row>
    <row r="24" spans="2:14">
      <c r="B24" s="1">
        <v>6</v>
      </c>
      <c r="C24" s="62">
        <v>42.49</v>
      </c>
      <c r="D24" s="63">
        <v>42.07</v>
      </c>
      <c r="E24" s="63">
        <v>42.4</v>
      </c>
      <c r="F24" s="63">
        <v>42.33</v>
      </c>
      <c r="G24" s="63">
        <v>43.25</v>
      </c>
      <c r="H24" s="63">
        <v>42.23</v>
      </c>
      <c r="I24" s="188"/>
      <c r="J24" s="192"/>
      <c r="K24" s="188"/>
    </row>
    <row r="25" spans="2:14">
      <c r="B25" s="1">
        <v>7</v>
      </c>
      <c r="C25" s="62">
        <v>43.04</v>
      </c>
      <c r="D25" s="63">
        <v>42.14</v>
      </c>
      <c r="E25" s="63">
        <v>42.41</v>
      </c>
      <c r="F25" s="63">
        <v>42.39</v>
      </c>
      <c r="G25" s="63">
        <v>42.51</v>
      </c>
      <c r="H25" s="63">
        <v>42.31</v>
      </c>
      <c r="I25" s="188"/>
      <c r="J25" s="192"/>
      <c r="K25" s="188"/>
    </row>
    <row r="26" spans="2:14">
      <c r="B26" s="1">
        <v>8</v>
      </c>
      <c r="C26" s="62">
        <v>42.2</v>
      </c>
      <c r="D26" s="63">
        <v>41.9</v>
      </c>
      <c r="E26" s="63">
        <v>42.64</v>
      </c>
      <c r="F26" s="63">
        <v>42.29</v>
      </c>
      <c r="G26" s="63">
        <v>42.33</v>
      </c>
      <c r="H26" s="63">
        <v>42.15</v>
      </c>
      <c r="I26" s="188"/>
      <c r="J26" s="192"/>
      <c r="K26" s="188"/>
    </row>
    <row r="27" spans="2:14">
      <c r="B27" s="1">
        <v>9</v>
      </c>
      <c r="C27" s="74">
        <v>42.37</v>
      </c>
      <c r="D27" s="63">
        <v>42.65</v>
      </c>
      <c r="E27" s="63">
        <v>42.57</v>
      </c>
      <c r="F27" s="63">
        <v>42.58</v>
      </c>
      <c r="G27" s="63">
        <v>42.16</v>
      </c>
      <c r="H27" s="63">
        <v>42.13</v>
      </c>
      <c r="I27" s="188"/>
      <c r="J27" s="192"/>
      <c r="K27" s="188"/>
    </row>
    <row r="28" spans="2:14">
      <c r="B28" s="1">
        <v>10</v>
      </c>
      <c r="C28" s="62">
        <v>42.43</v>
      </c>
      <c r="D28" s="63">
        <v>42.12</v>
      </c>
      <c r="E28" s="63">
        <v>42.47</v>
      </c>
      <c r="F28" s="63">
        <v>42.24</v>
      </c>
      <c r="G28" s="63">
        <v>42.46</v>
      </c>
      <c r="H28" s="63">
        <v>42.16</v>
      </c>
      <c r="I28" s="188"/>
      <c r="J28" s="192"/>
      <c r="K28" s="188"/>
    </row>
    <row r="29" spans="2:14">
      <c r="B29" s="1">
        <v>11</v>
      </c>
      <c r="C29" s="62">
        <v>42.77</v>
      </c>
      <c r="D29" s="63">
        <v>42.33</v>
      </c>
      <c r="E29" s="63">
        <v>42.32</v>
      </c>
      <c r="F29" s="63">
        <v>42.29</v>
      </c>
      <c r="G29" s="63">
        <v>42.2</v>
      </c>
      <c r="H29" s="63">
        <v>42.21</v>
      </c>
      <c r="I29" s="188"/>
      <c r="J29" s="192"/>
      <c r="K29" s="188"/>
    </row>
    <row r="30" spans="2:14">
      <c r="B30" s="1">
        <v>12</v>
      </c>
      <c r="C30" s="62">
        <v>42.45</v>
      </c>
      <c r="D30" s="63">
        <v>42.11</v>
      </c>
      <c r="E30" s="63">
        <v>42.5</v>
      </c>
      <c r="F30" s="63">
        <v>42.37</v>
      </c>
      <c r="G30" s="63">
        <v>42.11</v>
      </c>
      <c r="H30" s="63">
        <v>42.3</v>
      </c>
      <c r="I30" s="188"/>
      <c r="J30" s="192"/>
      <c r="K30" s="188"/>
    </row>
    <row r="31" spans="2:14">
      <c r="B31" s="1">
        <v>13</v>
      </c>
      <c r="C31" s="62">
        <v>42.36</v>
      </c>
      <c r="D31" s="63">
        <v>42.11</v>
      </c>
      <c r="E31" s="63">
        <v>42.48</v>
      </c>
      <c r="F31" s="63">
        <v>42.44</v>
      </c>
      <c r="G31" s="63">
        <v>42.13</v>
      </c>
      <c r="H31" s="63">
        <v>42.27</v>
      </c>
      <c r="I31" s="188"/>
      <c r="J31" s="192"/>
      <c r="K31" s="189"/>
      <c r="L31" s="1"/>
    </row>
    <row r="32" spans="2:14">
      <c r="B32" s="1">
        <v>14</v>
      </c>
      <c r="C32" s="65">
        <v>42.37</v>
      </c>
      <c r="D32" s="63">
        <v>42.1</v>
      </c>
      <c r="E32" s="63">
        <v>42.38</v>
      </c>
      <c r="F32" s="63">
        <v>42.5</v>
      </c>
      <c r="G32" s="63">
        <v>42.17</v>
      </c>
      <c r="H32" s="63">
        <v>42.18</v>
      </c>
      <c r="I32" s="188"/>
      <c r="J32" s="192"/>
      <c r="K32" s="189"/>
      <c r="L32" s="1"/>
    </row>
    <row r="33" spans="2:12">
      <c r="B33" s="1">
        <v>15</v>
      </c>
      <c r="C33" s="62">
        <v>42.73</v>
      </c>
      <c r="D33" s="63">
        <v>42.25</v>
      </c>
      <c r="E33" s="63">
        <v>42.29</v>
      </c>
      <c r="F33" s="63">
        <v>42.48</v>
      </c>
      <c r="G33" s="63">
        <v>42.23</v>
      </c>
      <c r="H33" s="63">
        <v>42.13</v>
      </c>
      <c r="I33" s="188"/>
      <c r="J33" s="192"/>
      <c r="K33" s="189"/>
      <c r="L33" s="1"/>
    </row>
    <row r="34" spans="2:12">
      <c r="B34" s="1">
        <v>16</v>
      </c>
      <c r="C34" s="62">
        <v>42.36</v>
      </c>
      <c r="D34" s="80">
        <v>42.34</v>
      </c>
      <c r="E34" s="63">
        <v>42.33</v>
      </c>
      <c r="F34" s="63">
        <v>42.57</v>
      </c>
      <c r="G34" s="63">
        <v>42.32</v>
      </c>
      <c r="H34" s="63">
        <v>42.18</v>
      </c>
      <c r="I34" s="188"/>
      <c r="J34" s="192"/>
      <c r="K34" s="189"/>
      <c r="L34" s="1"/>
    </row>
    <row r="35" spans="2:12">
      <c r="B35" s="1">
        <v>17</v>
      </c>
      <c r="C35" s="62">
        <v>42.79</v>
      </c>
      <c r="D35" s="63">
        <v>42.14</v>
      </c>
      <c r="E35" s="63">
        <v>42.49</v>
      </c>
      <c r="F35" s="63">
        <v>42.11</v>
      </c>
      <c r="G35" s="63">
        <v>42.16</v>
      </c>
      <c r="H35" s="63">
        <v>42.25</v>
      </c>
      <c r="I35" s="188"/>
      <c r="J35" s="192"/>
      <c r="K35" s="189"/>
      <c r="L35" s="1"/>
    </row>
    <row r="36" spans="2:12">
      <c r="B36" s="1">
        <v>18</v>
      </c>
      <c r="C36" s="62">
        <v>42.18</v>
      </c>
      <c r="D36" s="63">
        <v>42.06</v>
      </c>
      <c r="E36" s="63">
        <v>42.31</v>
      </c>
      <c r="F36" s="63">
        <v>42.18</v>
      </c>
      <c r="G36" s="63">
        <v>42.1</v>
      </c>
      <c r="H36" s="63">
        <v>42.2</v>
      </c>
      <c r="I36" s="188"/>
      <c r="J36" s="192"/>
      <c r="K36" s="189"/>
      <c r="L36" s="1"/>
    </row>
    <row r="37" spans="2:12">
      <c r="B37" s="1">
        <v>19</v>
      </c>
      <c r="C37" s="62">
        <v>42.37</v>
      </c>
      <c r="D37" s="63">
        <v>42.13</v>
      </c>
      <c r="E37" s="63">
        <v>42.25</v>
      </c>
      <c r="F37" s="63">
        <v>42.39</v>
      </c>
      <c r="G37" s="63">
        <v>42.71</v>
      </c>
      <c r="H37" s="63">
        <v>42.23</v>
      </c>
      <c r="I37" s="188"/>
      <c r="J37" s="192"/>
      <c r="K37" s="189"/>
      <c r="L37" s="1"/>
    </row>
    <row r="38" spans="2:12">
      <c r="B38" s="1">
        <v>20</v>
      </c>
      <c r="C38" s="62">
        <v>42.62</v>
      </c>
      <c r="D38" s="63">
        <v>42.18</v>
      </c>
      <c r="E38" s="63">
        <v>42.23</v>
      </c>
      <c r="F38" s="63">
        <v>42.45</v>
      </c>
      <c r="G38" s="63">
        <v>42.21</v>
      </c>
      <c r="H38" s="63">
        <v>42.29</v>
      </c>
      <c r="I38" s="188"/>
      <c r="J38" s="192"/>
      <c r="K38" s="189"/>
      <c r="L38" s="1"/>
    </row>
    <row r="39" spans="2:12">
      <c r="B39" s="1">
        <v>21</v>
      </c>
      <c r="C39" s="62">
        <v>42.45</v>
      </c>
      <c r="D39" s="63">
        <v>42.93</v>
      </c>
      <c r="E39" s="63">
        <v>42.27</v>
      </c>
      <c r="F39" s="63">
        <v>42.47</v>
      </c>
      <c r="G39" s="63">
        <v>42.03</v>
      </c>
      <c r="H39" s="63">
        <v>42.24</v>
      </c>
      <c r="I39" s="188"/>
      <c r="J39" s="192"/>
      <c r="K39" s="189"/>
      <c r="L39" s="1"/>
    </row>
    <row r="40" spans="2:12">
      <c r="B40" s="1">
        <v>22</v>
      </c>
      <c r="C40" s="62">
        <v>42.59</v>
      </c>
      <c r="D40" s="63">
        <v>42.01</v>
      </c>
      <c r="E40" s="63">
        <v>42.32</v>
      </c>
      <c r="F40" s="63">
        <v>42.34</v>
      </c>
      <c r="G40" s="63">
        <v>42.07</v>
      </c>
      <c r="H40" s="63">
        <v>42.26</v>
      </c>
      <c r="I40" s="188"/>
      <c r="J40" s="192"/>
      <c r="K40" s="189"/>
      <c r="L40" s="1"/>
    </row>
    <row r="41" spans="2:12">
      <c r="B41" s="1">
        <v>23</v>
      </c>
      <c r="C41" s="62">
        <v>42.31</v>
      </c>
      <c r="D41" s="63">
        <v>42.18</v>
      </c>
      <c r="E41" s="63">
        <v>42.25</v>
      </c>
      <c r="F41" s="63">
        <v>42.66</v>
      </c>
      <c r="G41" s="63">
        <v>42.17</v>
      </c>
      <c r="H41" s="63">
        <v>42.52</v>
      </c>
      <c r="I41" s="188"/>
      <c r="J41" s="192"/>
      <c r="K41" s="189"/>
      <c r="L41" s="1"/>
    </row>
    <row r="42" spans="2:12">
      <c r="B42" s="1">
        <v>24</v>
      </c>
      <c r="C42" s="62">
        <v>42.41</v>
      </c>
      <c r="D42" s="63">
        <v>42.09</v>
      </c>
      <c r="E42" s="63">
        <v>42.32</v>
      </c>
      <c r="F42" s="63">
        <v>42.39</v>
      </c>
      <c r="G42" s="63">
        <v>42.98</v>
      </c>
      <c r="H42" s="63">
        <v>42.34</v>
      </c>
      <c r="I42" s="188"/>
      <c r="J42" s="192"/>
      <c r="K42" s="189"/>
      <c r="L42" s="1"/>
    </row>
    <row r="43" spans="2:12">
      <c r="B43" s="1">
        <v>25</v>
      </c>
      <c r="C43" s="62">
        <v>42.46</v>
      </c>
      <c r="D43" s="63">
        <v>41.88</v>
      </c>
      <c r="E43" s="63">
        <v>42.54</v>
      </c>
      <c r="F43" s="63">
        <v>42.43</v>
      </c>
      <c r="G43" s="63">
        <v>42.2</v>
      </c>
      <c r="H43" s="63">
        <v>42.25</v>
      </c>
      <c r="I43" s="188"/>
      <c r="J43" s="192"/>
      <c r="K43" s="189"/>
      <c r="L43" s="1"/>
    </row>
    <row r="44" spans="2:12">
      <c r="B44" s="1">
        <v>26</v>
      </c>
      <c r="C44" s="62">
        <v>42.54</v>
      </c>
      <c r="D44" s="63">
        <v>42.49</v>
      </c>
      <c r="E44" s="63">
        <v>42.37</v>
      </c>
      <c r="F44" s="63">
        <v>42.33</v>
      </c>
      <c r="G44" s="63">
        <v>42.42</v>
      </c>
      <c r="H44" s="63">
        <v>42.35</v>
      </c>
      <c r="I44" s="188"/>
      <c r="J44" s="192"/>
      <c r="K44" s="189"/>
      <c r="L44" s="1"/>
    </row>
    <row r="45" spans="2:12">
      <c r="B45" s="1">
        <v>27</v>
      </c>
      <c r="C45" s="62">
        <v>42.05</v>
      </c>
      <c r="D45" s="63">
        <v>42.21</v>
      </c>
      <c r="E45" s="63">
        <v>42.38</v>
      </c>
      <c r="F45" s="63">
        <v>42.44</v>
      </c>
      <c r="G45" s="63">
        <v>42.29</v>
      </c>
      <c r="H45" s="63">
        <v>42.16</v>
      </c>
      <c r="I45" s="188"/>
      <c r="J45" s="192"/>
      <c r="K45" s="189"/>
      <c r="L45" s="1"/>
    </row>
    <row r="46" spans="2:12">
      <c r="B46" s="1">
        <v>28</v>
      </c>
      <c r="C46" s="62">
        <v>42</v>
      </c>
      <c r="D46" s="63">
        <v>42.29</v>
      </c>
      <c r="E46" s="63">
        <v>42.61</v>
      </c>
      <c r="F46" s="63">
        <v>42.33</v>
      </c>
      <c r="G46" s="63">
        <v>42.11</v>
      </c>
      <c r="H46" s="63">
        <v>42.41</v>
      </c>
      <c r="I46" s="188"/>
      <c r="J46" s="192"/>
      <c r="K46" s="189"/>
      <c r="L46" s="1"/>
    </row>
    <row r="47" spans="2:12">
      <c r="B47" s="1">
        <v>29</v>
      </c>
      <c r="C47" s="62">
        <v>42.47</v>
      </c>
      <c r="D47" s="63">
        <v>42.21</v>
      </c>
      <c r="E47" s="63">
        <v>42.44</v>
      </c>
      <c r="F47" s="63">
        <v>42.52</v>
      </c>
      <c r="G47" s="63">
        <v>42.19</v>
      </c>
      <c r="H47" s="63">
        <v>43.23</v>
      </c>
      <c r="I47" s="188"/>
      <c r="J47" s="192"/>
      <c r="K47" s="189"/>
      <c r="L47" s="1"/>
    </row>
    <row r="48" spans="2:12">
      <c r="B48" s="1">
        <v>30</v>
      </c>
      <c r="C48" s="62"/>
      <c r="D48" s="63">
        <v>42.14</v>
      </c>
      <c r="E48" s="63">
        <v>42.22</v>
      </c>
      <c r="F48" s="63">
        <v>42.56</v>
      </c>
      <c r="G48" s="63">
        <v>42.77</v>
      </c>
      <c r="H48" s="63">
        <v>42.2</v>
      </c>
      <c r="I48" s="188"/>
      <c r="J48" s="192"/>
      <c r="K48" s="189"/>
      <c r="L48" s="1"/>
    </row>
    <row r="49" spans="2:12">
      <c r="B49" s="1">
        <v>31</v>
      </c>
      <c r="C49" s="62"/>
      <c r="D49" s="63">
        <v>42.34</v>
      </c>
      <c r="E49" s="63">
        <v>42.04</v>
      </c>
      <c r="F49" s="63">
        <v>42.39</v>
      </c>
      <c r="G49" s="63"/>
      <c r="H49" s="63">
        <v>42.32</v>
      </c>
      <c r="I49" s="188"/>
      <c r="J49" s="192"/>
      <c r="K49" s="189"/>
      <c r="L49" s="1"/>
    </row>
    <row r="50" spans="2:12">
      <c r="B50" s="1">
        <v>32</v>
      </c>
      <c r="C50" s="62"/>
      <c r="D50" s="63">
        <v>43</v>
      </c>
      <c r="E50" s="63">
        <v>42.43</v>
      </c>
      <c r="F50" s="63">
        <v>42.32</v>
      </c>
      <c r="G50" s="63"/>
      <c r="H50" s="63">
        <v>42.24</v>
      </c>
      <c r="I50" s="188"/>
      <c r="J50" s="192"/>
      <c r="K50" s="189"/>
      <c r="L50" s="1"/>
    </row>
    <row r="51" spans="2:12">
      <c r="B51" s="1">
        <v>33</v>
      </c>
      <c r="C51" s="62"/>
      <c r="D51" s="63">
        <v>43.34</v>
      </c>
      <c r="E51" s="63">
        <v>42.2</v>
      </c>
      <c r="F51" s="63">
        <v>42.17</v>
      </c>
      <c r="G51" s="63"/>
      <c r="H51" s="63">
        <v>42.26</v>
      </c>
      <c r="I51" s="188"/>
      <c r="J51" s="192"/>
      <c r="K51" s="189"/>
      <c r="L51" s="1"/>
    </row>
    <row r="52" spans="2:12">
      <c r="B52" s="1">
        <v>34</v>
      </c>
      <c r="C52" s="62"/>
      <c r="D52" s="63">
        <v>42.06</v>
      </c>
      <c r="E52" s="63">
        <v>43.01</v>
      </c>
      <c r="F52" s="63">
        <v>42.27</v>
      </c>
      <c r="G52" s="63"/>
      <c r="H52" s="63"/>
      <c r="I52" s="188"/>
      <c r="J52" s="192"/>
      <c r="K52" s="189"/>
      <c r="L52" s="1"/>
    </row>
    <row r="53" spans="2:12">
      <c r="B53" s="1">
        <v>35</v>
      </c>
      <c r="C53" s="62"/>
      <c r="D53" s="63">
        <v>42.44</v>
      </c>
      <c r="E53" s="63">
        <v>42.47</v>
      </c>
      <c r="F53" s="63">
        <v>42</v>
      </c>
      <c r="G53" s="63"/>
      <c r="H53" s="63"/>
      <c r="I53" s="188"/>
      <c r="J53" s="192"/>
      <c r="K53" s="189"/>
      <c r="L53" s="1"/>
    </row>
    <row r="54" spans="2:12">
      <c r="B54" s="1">
        <v>36</v>
      </c>
      <c r="C54" s="62"/>
      <c r="D54" s="63">
        <v>42.92</v>
      </c>
      <c r="E54" s="63">
        <v>42.61</v>
      </c>
      <c r="F54" s="63">
        <v>42.5</v>
      </c>
      <c r="G54" s="63"/>
      <c r="H54" s="63"/>
      <c r="I54" s="188"/>
      <c r="J54" s="192"/>
      <c r="K54" s="189"/>
      <c r="L54" s="1"/>
    </row>
    <row r="55" spans="2:12">
      <c r="B55" s="1">
        <v>37</v>
      </c>
      <c r="C55" s="62"/>
      <c r="D55" s="63">
        <v>42.35</v>
      </c>
      <c r="E55" s="63"/>
      <c r="F55" s="63">
        <v>42.46</v>
      </c>
      <c r="G55" s="63"/>
      <c r="H55" s="63"/>
      <c r="I55" s="188"/>
      <c r="J55" s="192"/>
      <c r="K55" s="189"/>
      <c r="L55" s="1"/>
    </row>
    <row r="56" spans="2:12">
      <c r="B56" s="1">
        <v>38</v>
      </c>
      <c r="C56" s="62"/>
      <c r="D56" s="63">
        <v>42.15</v>
      </c>
      <c r="E56" s="63"/>
      <c r="F56" s="63">
        <v>42.37</v>
      </c>
      <c r="G56" s="63"/>
      <c r="H56" s="63"/>
      <c r="I56" s="188"/>
      <c r="J56" s="192"/>
      <c r="K56" s="189"/>
      <c r="L56" s="1"/>
    </row>
    <row r="57" spans="2:12">
      <c r="B57" s="1">
        <v>39</v>
      </c>
      <c r="C57" s="62"/>
      <c r="D57" s="63">
        <v>42.22</v>
      </c>
      <c r="E57" s="63"/>
      <c r="F57" s="63">
        <v>42.49</v>
      </c>
      <c r="G57" s="63"/>
      <c r="H57" s="63"/>
      <c r="I57" s="188"/>
      <c r="J57" s="192"/>
      <c r="K57" s="189"/>
      <c r="L57" s="1"/>
    </row>
    <row r="58" spans="2:12">
      <c r="B58" s="1">
        <v>40</v>
      </c>
      <c r="C58" s="62"/>
      <c r="D58" s="63">
        <v>42.37</v>
      </c>
      <c r="E58" s="63"/>
      <c r="F58" s="63">
        <v>42.19</v>
      </c>
      <c r="G58" s="63"/>
      <c r="H58" s="63"/>
      <c r="I58" s="188"/>
      <c r="J58" s="192"/>
      <c r="K58" s="189"/>
      <c r="L58" s="1"/>
    </row>
    <row r="59" spans="2:12">
      <c r="B59" s="1">
        <v>41</v>
      </c>
      <c r="C59" s="62"/>
      <c r="D59" s="63">
        <v>42.29</v>
      </c>
      <c r="E59" s="63"/>
      <c r="F59" s="63">
        <v>42.39</v>
      </c>
      <c r="G59" s="63"/>
      <c r="H59" s="63"/>
      <c r="I59" s="188"/>
      <c r="J59" s="192"/>
      <c r="K59" s="189"/>
      <c r="L59" s="1"/>
    </row>
    <row r="60" spans="2:12">
      <c r="B60" s="1">
        <v>42</v>
      </c>
      <c r="C60" s="62"/>
      <c r="D60" s="63">
        <v>42.37</v>
      </c>
      <c r="E60" s="63"/>
      <c r="F60" s="63">
        <v>43.49</v>
      </c>
      <c r="G60" s="63"/>
      <c r="H60" s="63"/>
      <c r="I60" s="188"/>
      <c r="J60" s="192"/>
      <c r="K60" s="189"/>
      <c r="L60" s="1"/>
    </row>
    <row r="61" spans="2:12">
      <c r="B61" s="1">
        <v>43</v>
      </c>
      <c r="C61" s="62"/>
      <c r="D61" s="63">
        <v>42.34</v>
      </c>
      <c r="E61" s="63"/>
      <c r="F61" s="63">
        <v>42.37</v>
      </c>
      <c r="G61" s="63"/>
      <c r="H61" s="63"/>
      <c r="I61" s="188"/>
      <c r="J61" s="192"/>
      <c r="K61" s="189"/>
      <c r="L61" s="1"/>
    </row>
    <row r="62" spans="2:12">
      <c r="B62" s="1">
        <v>44</v>
      </c>
      <c r="C62" s="62"/>
      <c r="D62" s="63">
        <v>42.27</v>
      </c>
      <c r="E62" s="63"/>
      <c r="F62" s="63">
        <v>42.37</v>
      </c>
      <c r="G62" s="63"/>
      <c r="H62" s="63"/>
      <c r="I62" s="188"/>
      <c r="J62" s="192"/>
      <c r="K62" s="189"/>
      <c r="L62" s="1"/>
    </row>
    <row r="63" spans="2:12">
      <c r="B63" s="1">
        <v>45</v>
      </c>
      <c r="C63" s="62"/>
      <c r="D63" s="63">
        <v>42.25</v>
      </c>
      <c r="E63" s="63"/>
      <c r="F63" s="63">
        <v>42.18</v>
      </c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>
        <v>42.17</v>
      </c>
      <c r="E64" s="63"/>
      <c r="F64" s="63">
        <v>42.24</v>
      </c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>
        <v>42.23</v>
      </c>
      <c r="E65" s="63"/>
      <c r="F65" s="63">
        <v>43.36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>
        <v>42.29</v>
      </c>
      <c r="E66" s="63"/>
      <c r="F66" s="63">
        <v>42.51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>
        <v>42.16</v>
      </c>
      <c r="E67" s="63"/>
      <c r="F67" s="63">
        <v>42.27</v>
      </c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>
        <v>42.11</v>
      </c>
      <c r="E68" s="63"/>
      <c r="F68" s="63">
        <v>42.29</v>
      </c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>
        <v>42.33</v>
      </c>
      <c r="E69" s="63"/>
      <c r="F69" s="63">
        <v>42.34</v>
      </c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>
        <v>42.77</v>
      </c>
      <c r="E70" s="63"/>
      <c r="F70" s="63">
        <v>42.38</v>
      </c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>
        <v>42.3</v>
      </c>
      <c r="E71" s="63"/>
      <c r="F71" s="63">
        <v>42.42</v>
      </c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>
        <v>42.5</v>
      </c>
      <c r="E72" s="63"/>
      <c r="F72" s="63">
        <v>42.36</v>
      </c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>
        <v>42.45</v>
      </c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>
        <v>42.68</v>
      </c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>
        <v>43.26</v>
      </c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7"/>
  <dimension ref="A2:P81"/>
  <sheetViews>
    <sheetView topLeftCell="A4" zoomScale="90" zoomScaleNormal="90" workbookViewId="0">
      <selection activeCell="H16" sqref="H16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103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263</v>
      </c>
      <c r="C8" s="160">
        <v>13</v>
      </c>
      <c r="D8" s="200">
        <f>COUNTA(C19:C83)</f>
        <v>29</v>
      </c>
      <c r="E8" s="165">
        <f>COUNTA(C19:C83)</f>
        <v>29</v>
      </c>
      <c r="F8" s="235">
        <f>MIN(C19:C82)</f>
        <v>41.96</v>
      </c>
      <c r="G8" s="203">
        <f>AVERAGE(C19:C85)</f>
        <v>42.471379310344822</v>
      </c>
      <c r="H8" s="146">
        <v>3</v>
      </c>
      <c r="I8" s="169">
        <f>G8-F8</f>
        <v>0.51137931034482165</v>
      </c>
      <c r="J8" s="174">
        <v>1.4374999999999999E-2</v>
      </c>
      <c r="K8" s="181">
        <f>J8</f>
        <v>1.4374999999999999E-2</v>
      </c>
      <c r="L8" s="182">
        <f>K8</f>
        <v>1.4374999999999999E-2</v>
      </c>
      <c r="M8" s="198" t="s">
        <v>165</v>
      </c>
      <c r="N8" s="147"/>
      <c r="O8" s="145"/>
      <c r="P8" s="45"/>
    </row>
    <row r="9" spans="1:16" s="3" customFormat="1" ht="30" customHeight="1" thickBot="1">
      <c r="A9" s="158">
        <v>2</v>
      </c>
      <c r="B9" s="164" t="s">
        <v>128</v>
      </c>
      <c r="C9" s="161"/>
      <c r="D9" s="46">
        <f>COUNTA(D19:D83)+D8+1</f>
        <v>48</v>
      </c>
      <c r="E9" s="166">
        <f>COUNTA(D19:D83)+1</f>
        <v>19</v>
      </c>
      <c r="F9" s="263">
        <f>MIN(D19:D82)</f>
        <v>42.38</v>
      </c>
      <c r="G9" s="122">
        <f>AVERAGE(D19:D84)</f>
        <v>42.784444444444453</v>
      </c>
      <c r="H9" s="44">
        <v>2</v>
      </c>
      <c r="I9" s="170">
        <f>G9-F9</f>
        <v>0.40444444444445082</v>
      </c>
      <c r="J9" s="175">
        <v>2.4907407407407406E-2</v>
      </c>
      <c r="K9" s="183">
        <f>J9-J8</f>
        <v>1.0532407407407407E-2</v>
      </c>
      <c r="L9" s="184">
        <f>K9</f>
        <v>1.0532407407407407E-2</v>
      </c>
      <c r="M9" s="199" t="s">
        <v>178</v>
      </c>
      <c r="N9" s="148"/>
      <c r="O9" s="119"/>
      <c r="P9" s="45"/>
    </row>
    <row r="10" spans="1:16" s="3" customFormat="1" ht="30" customHeight="1" thickBot="1">
      <c r="A10" s="158">
        <v>3</v>
      </c>
      <c r="B10" s="164" t="s">
        <v>263</v>
      </c>
      <c r="C10" s="161">
        <v>5</v>
      </c>
      <c r="D10" s="46">
        <f>COUNTA(E19:E83)+D9+1</f>
        <v>109</v>
      </c>
      <c r="E10" s="166">
        <f>COUNTA(E19:E83)+1</f>
        <v>61</v>
      </c>
      <c r="F10" s="261">
        <f>MIN(E19:E84)</f>
        <v>41.91</v>
      </c>
      <c r="G10" s="121">
        <f>AVERAGE(E19:E85)</f>
        <v>42.341500000000011</v>
      </c>
      <c r="H10" s="44">
        <v>1</v>
      </c>
      <c r="I10" s="170">
        <f t="shared" ref="I10:I13" si="0">G10-F10</f>
        <v>0.43150000000001398</v>
      </c>
      <c r="J10" s="175">
        <v>5.5925925925925928E-2</v>
      </c>
      <c r="K10" s="183">
        <f>J10-J9</f>
        <v>3.1018518518518522E-2</v>
      </c>
      <c r="L10" s="184">
        <f>K10+L8</f>
        <v>4.5393518518518521E-2</v>
      </c>
      <c r="M10" s="199" t="s">
        <v>196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128</v>
      </c>
      <c r="C11" s="161">
        <v>10</v>
      </c>
      <c r="D11" s="46">
        <f>COUNTA(F19:F83)+D10+1</f>
        <v>164</v>
      </c>
      <c r="E11" s="166">
        <f>COUNTA(F19:F83)+1</f>
        <v>55</v>
      </c>
      <c r="F11" s="202">
        <f>MIN(F19:F84)</f>
        <v>41.98</v>
      </c>
      <c r="G11" s="121">
        <f>AVERAGE(F19:F84)</f>
        <v>42.588148148148157</v>
      </c>
      <c r="H11" s="44">
        <v>0</v>
      </c>
      <c r="I11" s="170">
        <f t="shared" si="0"/>
        <v>0.60814814814816032</v>
      </c>
      <c r="J11" s="175">
        <v>8.4178240740740748E-2</v>
      </c>
      <c r="K11" s="183">
        <f>J11-J10</f>
        <v>2.825231481481482E-2</v>
      </c>
      <c r="L11" s="184">
        <f>K11+L9</f>
        <v>3.8784722222222227E-2</v>
      </c>
      <c r="M11" s="199" t="s">
        <v>213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263</v>
      </c>
      <c r="C12" s="162">
        <v>12</v>
      </c>
      <c r="D12" s="46">
        <f>COUNTA(G19:G83)+D11+1</f>
        <v>209</v>
      </c>
      <c r="E12" s="166">
        <f>COUNTA(G19:G83)+1</f>
        <v>45</v>
      </c>
      <c r="F12" s="171">
        <f>MIN(G19:G84)</f>
        <v>41.93</v>
      </c>
      <c r="G12" s="121">
        <f>AVERAGE(G19:G884)</f>
        <v>42.233636363636364</v>
      </c>
      <c r="H12" s="44">
        <v>2</v>
      </c>
      <c r="I12" s="170">
        <f t="shared" si="0"/>
        <v>0.30363636363636459</v>
      </c>
      <c r="J12" s="175">
        <v>0.10731481481481481</v>
      </c>
      <c r="K12" s="183">
        <f>J12-J11</f>
        <v>2.3136574074074059E-2</v>
      </c>
      <c r="L12" s="185">
        <f t="shared" ref="L12" si="1">K12+L10</f>
        <v>6.8530092592592573E-2</v>
      </c>
      <c r="M12" s="199" t="s">
        <v>225</v>
      </c>
      <c r="N12" s="148"/>
      <c r="O12" s="120"/>
    </row>
    <row r="13" spans="1:16" s="3" customFormat="1" ht="30" customHeight="1" thickBot="1">
      <c r="A13" s="159" t="s">
        <v>37</v>
      </c>
      <c r="B13" s="207" t="s">
        <v>128</v>
      </c>
      <c r="C13" s="163">
        <v>44</v>
      </c>
      <c r="D13" s="201">
        <f>COUNTA(H19:H83)+D12+1</f>
        <v>244</v>
      </c>
      <c r="E13" s="237">
        <f>COUNTA(H19:H83)+1</f>
        <v>35</v>
      </c>
      <c r="F13" s="172">
        <f>MIN(H19:H84)</f>
        <v>41.94</v>
      </c>
      <c r="G13" s="150">
        <f>AVERAGE(H19:H84)</f>
        <v>42.418235294117636</v>
      </c>
      <c r="H13" s="151">
        <v>0</v>
      </c>
      <c r="I13" s="173">
        <f t="shared" si="0"/>
        <v>0.47823529411763843</v>
      </c>
      <c r="J13" s="176" t="str">
        <f>'Общие результаты'!G6</f>
        <v>3:00:18</v>
      </c>
      <c r="K13" s="186">
        <f>J13-J12</f>
        <v>1.7893518518518531E-2</v>
      </c>
      <c r="L13" s="187">
        <f>K13+L11</f>
        <v>5.6678240740740758E-2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41.933333333333337</v>
      </c>
      <c r="G14" s="75">
        <f>AVERAGE(G8,G10,G12)</f>
        <v>42.348838557993737</v>
      </c>
      <c r="H14" s="130" t="s">
        <v>253</v>
      </c>
      <c r="I14" s="76">
        <f>AVERAGE(I8,I10,I12)</f>
        <v>0.41550522466040007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42.1</v>
      </c>
      <c r="G15" s="52">
        <f>AVERAGE(G9,G11,G13)</f>
        <v>42.596942628903413</v>
      </c>
      <c r="H15" s="131" t="s">
        <v>264</v>
      </c>
      <c r="I15" s="53">
        <f>AVERAGE(I9,I11,I13)</f>
        <v>0.49694262890341651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42.016666666666666</v>
      </c>
      <c r="G16" s="56">
        <f>AVERAGE(C19:H81)</f>
        <v>42.437405857740607</v>
      </c>
      <c r="H16" s="57"/>
      <c r="I16" s="58">
        <f>AVERAGE(I8:I13)</f>
        <v>0.45622392678190832</v>
      </c>
      <c r="J16" s="50"/>
      <c r="K16" s="50"/>
      <c r="L16" s="50"/>
      <c r="M16" s="54"/>
      <c r="N16" s="54"/>
    </row>
    <row r="18" spans="2:14" ht="15.75" thickBot="1">
      <c r="C18" s="59" t="str">
        <f>B8</f>
        <v>Лысенский Денис</v>
      </c>
      <c r="D18" s="59" t="str">
        <f>B9</f>
        <v>Соколан Артем</v>
      </c>
      <c r="E18" s="13" t="str">
        <f>B10</f>
        <v>Лысенский Денис</v>
      </c>
      <c r="F18" s="13" t="str">
        <f>B11</f>
        <v>Соколан Артем</v>
      </c>
      <c r="G18" s="13" t="str">
        <f>B12</f>
        <v>Лысенский Денис</v>
      </c>
      <c r="H18" s="13" t="str">
        <f>B13</f>
        <v>Соколан Артем</v>
      </c>
      <c r="I18" s="13"/>
      <c r="J18" s="13"/>
    </row>
    <row r="19" spans="2:14">
      <c r="B19" s="1">
        <v>1</v>
      </c>
      <c r="C19" s="60">
        <v>45.48</v>
      </c>
      <c r="D19" s="61">
        <v>43.64</v>
      </c>
      <c r="E19" s="61">
        <v>42.99</v>
      </c>
      <c r="F19" s="61">
        <v>43.22</v>
      </c>
      <c r="G19" s="61">
        <v>42.39</v>
      </c>
      <c r="H19" s="61">
        <v>42.79</v>
      </c>
      <c r="I19" s="190"/>
      <c r="J19" s="191"/>
      <c r="K19" s="188"/>
      <c r="M19" s="2"/>
      <c r="N19" s="2"/>
    </row>
    <row r="20" spans="2:14">
      <c r="B20" s="1">
        <v>2</v>
      </c>
      <c r="C20" s="62">
        <v>43.8</v>
      </c>
      <c r="D20" s="63">
        <v>42.97</v>
      </c>
      <c r="E20" s="63">
        <v>42.42</v>
      </c>
      <c r="F20" s="63">
        <v>45.25</v>
      </c>
      <c r="G20" s="63">
        <v>42.38</v>
      </c>
      <c r="H20" s="63">
        <v>42.41</v>
      </c>
      <c r="I20" s="188"/>
      <c r="J20" s="192"/>
      <c r="K20" s="188"/>
      <c r="M20" s="3"/>
      <c r="N20" s="3"/>
    </row>
    <row r="21" spans="2:14">
      <c r="B21" s="1">
        <v>3</v>
      </c>
      <c r="C21" s="62">
        <v>43.07</v>
      </c>
      <c r="D21" s="63">
        <v>42.58</v>
      </c>
      <c r="E21" s="63">
        <v>42.09</v>
      </c>
      <c r="F21" s="63">
        <v>43.66</v>
      </c>
      <c r="G21" s="63">
        <v>42.35</v>
      </c>
      <c r="H21" s="63">
        <v>42.7</v>
      </c>
      <c r="I21" s="188"/>
      <c r="J21" s="192"/>
      <c r="K21" s="188"/>
      <c r="M21" s="3"/>
      <c r="N21" s="3"/>
    </row>
    <row r="22" spans="2:14">
      <c r="B22" s="1">
        <v>4</v>
      </c>
      <c r="C22" s="62">
        <v>42.24</v>
      </c>
      <c r="D22" s="63">
        <v>42.53</v>
      </c>
      <c r="E22" s="63">
        <v>42.19</v>
      </c>
      <c r="F22" s="63">
        <v>42.49</v>
      </c>
      <c r="G22" s="63">
        <v>42.04</v>
      </c>
      <c r="H22" s="63">
        <v>42.11</v>
      </c>
      <c r="I22" s="188"/>
      <c r="J22" s="192"/>
      <c r="K22" s="188"/>
      <c r="M22" s="3"/>
      <c r="N22" s="3"/>
    </row>
    <row r="23" spans="2:14">
      <c r="B23" s="1">
        <v>5</v>
      </c>
      <c r="C23" s="62">
        <v>42.33</v>
      </c>
      <c r="D23" s="63">
        <v>42.52</v>
      </c>
      <c r="E23" s="63">
        <v>42.38</v>
      </c>
      <c r="F23" s="63">
        <v>43.55</v>
      </c>
      <c r="G23" s="63">
        <v>43.08</v>
      </c>
      <c r="H23" s="63">
        <v>42.09</v>
      </c>
      <c r="I23" s="188"/>
      <c r="J23" s="192"/>
      <c r="K23" s="188"/>
    </row>
    <row r="24" spans="2:14">
      <c r="B24" s="1">
        <v>6</v>
      </c>
      <c r="C24" s="62">
        <v>42.21</v>
      </c>
      <c r="D24" s="63">
        <v>42.49</v>
      </c>
      <c r="E24" s="63">
        <v>41.91</v>
      </c>
      <c r="F24" s="63">
        <v>42.75</v>
      </c>
      <c r="G24" s="63">
        <v>42.22</v>
      </c>
      <c r="H24" s="63">
        <v>42.23</v>
      </c>
      <c r="I24" s="188"/>
      <c r="J24" s="192"/>
      <c r="K24" s="188"/>
    </row>
    <row r="25" spans="2:14">
      <c r="B25" s="1">
        <v>7</v>
      </c>
      <c r="C25" s="62">
        <v>42.8</v>
      </c>
      <c r="D25" s="63">
        <v>42.68</v>
      </c>
      <c r="E25" s="63">
        <v>42.14</v>
      </c>
      <c r="F25" s="63">
        <v>42.42</v>
      </c>
      <c r="G25" s="63">
        <v>42.25</v>
      </c>
      <c r="H25" s="63">
        <v>43.24</v>
      </c>
      <c r="I25" s="188"/>
      <c r="J25" s="192"/>
      <c r="K25" s="188"/>
    </row>
    <row r="26" spans="2:14">
      <c r="B26" s="1">
        <v>8</v>
      </c>
      <c r="C26" s="62">
        <v>41.99</v>
      </c>
      <c r="D26" s="63">
        <v>42.38</v>
      </c>
      <c r="E26" s="63">
        <v>43.96</v>
      </c>
      <c r="F26" s="63">
        <v>42.31</v>
      </c>
      <c r="G26" s="63">
        <v>42.04</v>
      </c>
      <c r="H26" s="63">
        <v>42.55</v>
      </c>
      <c r="I26" s="188"/>
      <c r="J26" s="192"/>
      <c r="K26" s="188"/>
    </row>
    <row r="27" spans="2:14">
      <c r="B27" s="1">
        <v>9</v>
      </c>
      <c r="C27" s="74">
        <v>42.35</v>
      </c>
      <c r="D27" s="63">
        <v>42.87</v>
      </c>
      <c r="E27" s="63">
        <v>42.42</v>
      </c>
      <c r="F27" s="63">
        <v>42.86</v>
      </c>
      <c r="G27" s="63">
        <v>42.22</v>
      </c>
      <c r="H27" s="63">
        <v>42.45</v>
      </c>
      <c r="I27" s="188"/>
      <c r="J27" s="192"/>
      <c r="K27" s="188"/>
    </row>
    <row r="28" spans="2:14">
      <c r="B28" s="1">
        <v>10</v>
      </c>
      <c r="C28" s="62">
        <v>42.63</v>
      </c>
      <c r="D28" s="63">
        <v>42.39</v>
      </c>
      <c r="E28" s="63">
        <v>42.37</v>
      </c>
      <c r="F28" s="63">
        <v>42.18</v>
      </c>
      <c r="G28" s="63">
        <v>42.17</v>
      </c>
      <c r="H28" s="63">
        <v>42.4</v>
      </c>
      <c r="I28" s="188"/>
      <c r="J28" s="192"/>
      <c r="K28" s="188"/>
    </row>
    <row r="29" spans="2:14">
      <c r="B29" s="1">
        <v>11</v>
      </c>
      <c r="C29" s="62">
        <v>42.41</v>
      </c>
      <c r="D29" s="63">
        <v>42.43</v>
      </c>
      <c r="E29" s="63">
        <v>42.08</v>
      </c>
      <c r="F29" s="63">
        <v>41.98</v>
      </c>
      <c r="G29" s="63">
        <v>42.12</v>
      </c>
      <c r="H29" s="63">
        <v>42.41</v>
      </c>
      <c r="I29" s="188"/>
      <c r="J29" s="192"/>
      <c r="K29" s="188"/>
    </row>
    <row r="30" spans="2:14">
      <c r="B30" s="1">
        <v>12</v>
      </c>
      <c r="C30" s="62">
        <v>42.69</v>
      </c>
      <c r="D30" s="63">
        <v>42.69</v>
      </c>
      <c r="E30" s="63">
        <v>42.18</v>
      </c>
      <c r="F30" s="63">
        <v>42.48</v>
      </c>
      <c r="G30" s="63">
        <v>42.16</v>
      </c>
      <c r="H30" s="63">
        <v>42.13</v>
      </c>
      <c r="I30" s="188"/>
      <c r="J30" s="192"/>
      <c r="K30" s="188"/>
    </row>
    <row r="31" spans="2:14">
      <c r="B31" s="1">
        <v>13</v>
      </c>
      <c r="C31" s="62">
        <v>42.29</v>
      </c>
      <c r="D31" s="63">
        <v>42.59</v>
      </c>
      <c r="E31" s="63">
        <v>42.26</v>
      </c>
      <c r="F31" s="63">
        <v>42.2</v>
      </c>
      <c r="G31" s="63">
        <v>42.09</v>
      </c>
      <c r="H31" s="63">
        <v>42.24</v>
      </c>
      <c r="I31" s="188"/>
      <c r="J31" s="192"/>
      <c r="K31" s="189"/>
      <c r="L31" s="1"/>
    </row>
    <row r="32" spans="2:14">
      <c r="B32" s="1">
        <v>14</v>
      </c>
      <c r="C32" s="65">
        <v>42.34</v>
      </c>
      <c r="D32" s="63">
        <v>42.56</v>
      </c>
      <c r="E32" s="63">
        <v>42.08</v>
      </c>
      <c r="F32" s="63">
        <v>42.7</v>
      </c>
      <c r="G32" s="63">
        <v>42.2</v>
      </c>
      <c r="H32" s="63">
        <v>42.17</v>
      </c>
      <c r="I32" s="188"/>
      <c r="J32" s="192"/>
      <c r="K32" s="189"/>
      <c r="L32" s="1"/>
    </row>
    <row r="33" spans="2:12">
      <c r="B33" s="1">
        <v>15</v>
      </c>
      <c r="C33" s="62">
        <v>42.15</v>
      </c>
      <c r="D33" s="63">
        <v>42.57</v>
      </c>
      <c r="E33" s="63">
        <v>42.17</v>
      </c>
      <c r="F33" s="63">
        <v>42.5</v>
      </c>
      <c r="G33" s="63">
        <v>42.12</v>
      </c>
      <c r="H33" s="63">
        <v>42.1</v>
      </c>
      <c r="I33" s="188"/>
      <c r="J33" s="192"/>
      <c r="K33" s="189"/>
      <c r="L33" s="1"/>
    </row>
    <row r="34" spans="2:12">
      <c r="B34" s="1">
        <v>16</v>
      </c>
      <c r="C34" s="62">
        <v>42.08</v>
      </c>
      <c r="D34" s="80">
        <v>43.65</v>
      </c>
      <c r="E34" s="63">
        <v>42.26</v>
      </c>
      <c r="F34" s="63">
        <v>42.15</v>
      </c>
      <c r="G34" s="63">
        <v>42.19</v>
      </c>
      <c r="H34" s="63">
        <v>42.18</v>
      </c>
      <c r="I34" s="188"/>
      <c r="J34" s="192"/>
      <c r="K34" s="189"/>
      <c r="L34" s="1"/>
    </row>
    <row r="35" spans="2:12">
      <c r="B35" s="1">
        <v>17</v>
      </c>
      <c r="C35" s="62">
        <v>42.37</v>
      </c>
      <c r="D35" s="63">
        <v>43.78</v>
      </c>
      <c r="E35" s="63">
        <v>42.35</v>
      </c>
      <c r="F35" s="63">
        <v>42.56</v>
      </c>
      <c r="G35" s="63">
        <v>42.28</v>
      </c>
      <c r="H35" s="63">
        <v>42.07</v>
      </c>
      <c r="I35" s="188"/>
      <c r="J35" s="192"/>
      <c r="K35" s="189"/>
      <c r="L35" s="1"/>
    </row>
    <row r="36" spans="2:12">
      <c r="B36" s="1">
        <v>18</v>
      </c>
      <c r="C36" s="62">
        <v>42.22</v>
      </c>
      <c r="D36" s="63">
        <v>42.8</v>
      </c>
      <c r="E36" s="63">
        <v>42.08</v>
      </c>
      <c r="F36" s="63">
        <v>42.45</v>
      </c>
      <c r="G36" s="63">
        <v>42.35</v>
      </c>
      <c r="H36" s="63">
        <v>42.18</v>
      </c>
      <c r="I36" s="188"/>
      <c r="J36" s="192"/>
      <c r="K36" s="189"/>
      <c r="L36" s="1"/>
    </row>
    <row r="37" spans="2:12">
      <c r="B37" s="1">
        <v>19</v>
      </c>
      <c r="C37" s="62">
        <v>42.09</v>
      </c>
      <c r="D37" s="63"/>
      <c r="E37" s="63">
        <v>42.31</v>
      </c>
      <c r="F37" s="63">
        <v>42.66</v>
      </c>
      <c r="G37" s="63">
        <v>42.57</v>
      </c>
      <c r="H37" s="63">
        <v>42.19</v>
      </c>
      <c r="I37" s="188"/>
      <c r="J37" s="192"/>
      <c r="K37" s="189"/>
      <c r="L37" s="1"/>
    </row>
    <row r="38" spans="2:12">
      <c r="B38" s="1">
        <v>20</v>
      </c>
      <c r="C38" s="62">
        <v>42.21</v>
      </c>
      <c r="D38" s="63"/>
      <c r="E38" s="63">
        <v>42.16</v>
      </c>
      <c r="F38" s="63">
        <v>42.57</v>
      </c>
      <c r="G38" s="63">
        <v>42.09</v>
      </c>
      <c r="H38" s="63">
        <v>42.16</v>
      </c>
      <c r="I38" s="188"/>
      <c r="J38" s="192"/>
      <c r="K38" s="189"/>
      <c r="L38" s="1"/>
    </row>
    <row r="39" spans="2:12">
      <c r="B39" s="1">
        <v>21</v>
      </c>
      <c r="C39" s="62">
        <v>42.41</v>
      </c>
      <c r="D39" s="63"/>
      <c r="E39" s="63">
        <v>42.32</v>
      </c>
      <c r="F39" s="63">
        <v>42.31</v>
      </c>
      <c r="G39" s="63">
        <v>42.25</v>
      </c>
      <c r="H39" s="63">
        <v>42.24</v>
      </c>
      <c r="I39" s="188"/>
      <c r="J39" s="192"/>
      <c r="K39" s="189"/>
      <c r="L39" s="1"/>
    </row>
    <row r="40" spans="2:12">
      <c r="B40" s="1">
        <v>22</v>
      </c>
      <c r="C40" s="62">
        <v>42.42</v>
      </c>
      <c r="D40" s="63"/>
      <c r="E40" s="63">
        <v>42.29</v>
      </c>
      <c r="F40" s="63">
        <v>42.29</v>
      </c>
      <c r="G40" s="63">
        <v>42.21</v>
      </c>
      <c r="H40" s="63">
        <v>41.94</v>
      </c>
      <c r="I40" s="188"/>
      <c r="J40" s="192"/>
      <c r="K40" s="189"/>
      <c r="L40" s="1"/>
    </row>
    <row r="41" spans="2:12">
      <c r="B41" s="1">
        <v>23</v>
      </c>
      <c r="C41" s="62">
        <v>42.21</v>
      </c>
      <c r="D41" s="63"/>
      <c r="E41" s="63">
        <v>42.22</v>
      </c>
      <c r="F41" s="63">
        <v>42.59</v>
      </c>
      <c r="G41" s="63">
        <v>42.1</v>
      </c>
      <c r="H41" s="63">
        <v>42.25</v>
      </c>
      <c r="I41" s="188"/>
      <c r="J41" s="192"/>
      <c r="K41" s="189"/>
      <c r="L41" s="1"/>
    </row>
    <row r="42" spans="2:12">
      <c r="B42" s="1">
        <v>24</v>
      </c>
      <c r="C42" s="62">
        <v>42.44</v>
      </c>
      <c r="D42" s="63"/>
      <c r="E42" s="63">
        <v>42.41</v>
      </c>
      <c r="F42" s="63">
        <v>42.63</v>
      </c>
      <c r="G42" s="63">
        <v>42.04</v>
      </c>
      <c r="H42" s="63">
        <v>42.29</v>
      </c>
      <c r="I42" s="188"/>
      <c r="J42" s="192"/>
      <c r="K42" s="189"/>
      <c r="L42" s="1"/>
    </row>
    <row r="43" spans="2:12">
      <c r="B43" s="1">
        <v>25</v>
      </c>
      <c r="C43" s="62">
        <v>42</v>
      </c>
      <c r="D43" s="63"/>
      <c r="E43" s="63">
        <v>42.38</v>
      </c>
      <c r="F43" s="63">
        <v>42.62</v>
      </c>
      <c r="G43" s="63">
        <v>42.09</v>
      </c>
      <c r="H43" s="63">
        <v>42.44</v>
      </c>
      <c r="I43" s="188"/>
      <c r="J43" s="192"/>
      <c r="K43" s="189"/>
      <c r="L43" s="1"/>
    </row>
    <row r="44" spans="2:12">
      <c r="B44" s="1">
        <v>26</v>
      </c>
      <c r="C44" s="62">
        <v>42.12</v>
      </c>
      <c r="D44" s="63"/>
      <c r="E44" s="63">
        <v>42.17</v>
      </c>
      <c r="F44" s="63">
        <v>43.02</v>
      </c>
      <c r="G44" s="63">
        <v>42.37</v>
      </c>
      <c r="H44" s="63">
        <v>42.06</v>
      </c>
      <c r="I44" s="188"/>
      <c r="J44" s="192"/>
      <c r="K44" s="189"/>
      <c r="L44" s="1"/>
    </row>
    <row r="45" spans="2:12">
      <c r="B45" s="1">
        <v>27</v>
      </c>
      <c r="C45" s="62">
        <v>41.96</v>
      </c>
      <c r="D45" s="63"/>
      <c r="E45" s="63">
        <v>42.23</v>
      </c>
      <c r="F45" s="63">
        <v>42.7</v>
      </c>
      <c r="G45" s="63">
        <v>42.31</v>
      </c>
      <c r="H45" s="63">
        <v>42.11</v>
      </c>
      <c r="I45" s="188"/>
      <c r="J45" s="192"/>
      <c r="K45" s="189"/>
      <c r="L45" s="1"/>
    </row>
    <row r="46" spans="2:12">
      <c r="B46" s="1">
        <v>28</v>
      </c>
      <c r="C46" s="62">
        <v>42</v>
      </c>
      <c r="D46" s="63"/>
      <c r="E46" s="63">
        <v>42.23</v>
      </c>
      <c r="F46" s="63">
        <v>42.44</v>
      </c>
      <c r="G46" s="63">
        <v>42.25</v>
      </c>
      <c r="H46" s="63">
        <v>42.38</v>
      </c>
      <c r="I46" s="188"/>
      <c r="J46" s="192"/>
      <c r="K46" s="189"/>
      <c r="L46" s="1"/>
    </row>
    <row r="47" spans="2:12">
      <c r="B47" s="1">
        <v>29</v>
      </c>
      <c r="C47" s="62">
        <v>42.36</v>
      </c>
      <c r="D47" s="63"/>
      <c r="E47" s="63">
        <v>42.12</v>
      </c>
      <c r="F47" s="63">
        <v>42.74</v>
      </c>
      <c r="G47" s="63">
        <v>42.08</v>
      </c>
      <c r="H47" s="63">
        <v>42.37</v>
      </c>
      <c r="I47" s="188"/>
      <c r="J47" s="192"/>
      <c r="K47" s="189"/>
      <c r="L47" s="1"/>
    </row>
    <row r="48" spans="2:12">
      <c r="B48" s="1">
        <v>30</v>
      </c>
      <c r="C48" s="62"/>
      <c r="D48" s="63"/>
      <c r="E48" s="63">
        <v>42.47</v>
      </c>
      <c r="F48" s="63">
        <v>42.34</v>
      </c>
      <c r="G48" s="63">
        <v>42.02</v>
      </c>
      <c r="H48" s="63">
        <v>42.18</v>
      </c>
      <c r="I48" s="188"/>
      <c r="J48" s="192"/>
      <c r="K48" s="189"/>
      <c r="L48" s="1"/>
    </row>
    <row r="49" spans="2:12">
      <c r="B49" s="1">
        <v>31</v>
      </c>
      <c r="C49" s="62"/>
      <c r="D49" s="63"/>
      <c r="E49" s="63">
        <v>42.55</v>
      </c>
      <c r="F49" s="63">
        <v>42.53</v>
      </c>
      <c r="G49" s="63">
        <v>42.67</v>
      </c>
      <c r="H49" s="63">
        <v>43.51</v>
      </c>
      <c r="I49" s="188"/>
      <c r="J49" s="192"/>
      <c r="K49" s="189"/>
      <c r="L49" s="1"/>
    </row>
    <row r="50" spans="2:12">
      <c r="B50" s="1">
        <v>32</v>
      </c>
      <c r="C50" s="62"/>
      <c r="D50" s="63"/>
      <c r="E50" s="63">
        <v>42.13</v>
      </c>
      <c r="F50" s="63">
        <v>42.47</v>
      </c>
      <c r="G50" s="63">
        <v>41.93</v>
      </c>
      <c r="H50" s="63">
        <v>42.8</v>
      </c>
      <c r="I50" s="188"/>
      <c r="J50" s="192"/>
      <c r="K50" s="189"/>
      <c r="L50" s="1"/>
    </row>
    <row r="51" spans="2:12">
      <c r="B51" s="1">
        <v>33</v>
      </c>
      <c r="C51" s="62"/>
      <c r="D51" s="63"/>
      <c r="E51" s="63">
        <v>42.04</v>
      </c>
      <c r="F51" s="63">
        <v>42.39</v>
      </c>
      <c r="G51" s="63">
        <v>42.13</v>
      </c>
      <c r="H51" s="63">
        <v>43.49</v>
      </c>
      <c r="I51" s="188"/>
      <c r="J51" s="192"/>
      <c r="K51" s="189"/>
      <c r="L51" s="1"/>
    </row>
    <row r="52" spans="2:12">
      <c r="B52" s="1">
        <v>34</v>
      </c>
      <c r="C52" s="62"/>
      <c r="D52" s="63"/>
      <c r="E52" s="63">
        <v>42.28</v>
      </c>
      <c r="F52" s="63">
        <v>42.97</v>
      </c>
      <c r="G52" s="63">
        <v>42.06</v>
      </c>
      <c r="H52" s="63">
        <v>43.36</v>
      </c>
      <c r="I52" s="188"/>
      <c r="J52" s="192"/>
      <c r="K52" s="189"/>
      <c r="L52" s="1"/>
    </row>
    <row r="53" spans="2:12">
      <c r="B53" s="1">
        <v>35</v>
      </c>
      <c r="C53" s="62"/>
      <c r="D53" s="63"/>
      <c r="E53" s="63">
        <v>42.54</v>
      </c>
      <c r="F53" s="63">
        <v>42.2</v>
      </c>
      <c r="G53" s="63">
        <v>41.97</v>
      </c>
      <c r="H53" s="63"/>
      <c r="I53" s="188"/>
      <c r="J53" s="192"/>
      <c r="K53" s="189"/>
      <c r="L53" s="1"/>
    </row>
    <row r="54" spans="2:12">
      <c r="B54" s="1">
        <v>36</v>
      </c>
      <c r="C54" s="62"/>
      <c r="D54" s="63"/>
      <c r="E54" s="63">
        <v>42.43</v>
      </c>
      <c r="F54" s="63">
        <v>42.42</v>
      </c>
      <c r="G54" s="63">
        <v>42.17</v>
      </c>
      <c r="H54" s="63"/>
      <c r="I54" s="188"/>
      <c r="J54" s="192"/>
      <c r="K54" s="189"/>
      <c r="L54" s="1"/>
    </row>
    <row r="55" spans="2:12">
      <c r="B55" s="1">
        <v>37</v>
      </c>
      <c r="C55" s="62"/>
      <c r="D55" s="63"/>
      <c r="E55" s="63">
        <v>42.38</v>
      </c>
      <c r="F55" s="63">
        <v>42.39</v>
      </c>
      <c r="G55" s="63">
        <v>42.09</v>
      </c>
      <c r="H55" s="63"/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42.15</v>
      </c>
      <c r="F56" s="63">
        <v>42.67</v>
      </c>
      <c r="G56" s="63">
        <v>42.35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42.17</v>
      </c>
      <c r="F57" s="63">
        <v>42.48</v>
      </c>
      <c r="G57" s="63">
        <v>42.42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/>
      <c r="E58" s="63">
        <v>42.19</v>
      </c>
      <c r="F58" s="63">
        <v>42.25</v>
      </c>
      <c r="G58" s="63">
        <v>42.67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/>
      <c r="E59" s="63">
        <v>42.18</v>
      </c>
      <c r="F59" s="63">
        <v>42.61</v>
      </c>
      <c r="G59" s="63">
        <v>42.1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/>
      <c r="E60" s="63">
        <v>42.17</v>
      </c>
      <c r="F60" s="63">
        <v>42.4</v>
      </c>
      <c r="G60" s="63">
        <v>42.37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/>
      <c r="E61" s="63">
        <v>42.27</v>
      </c>
      <c r="F61" s="63">
        <v>42.71</v>
      </c>
      <c r="G61" s="63">
        <v>42.1</v>
      </c>
      <c r="H61" s="63"/>
      <c r="I61" s="188"/>
      <c r="J61" s="192"/>
      <c r="K61" s="189"/>
      <c r="L61" s="1"/>
    </row>
    <row r="62" spans="2:12">
      <c r="B62" s="1">
        <v>44</v>
      </c>
      <c r="C62" s="62"/>
      <c r="D62" s="63"/>
      <c r="E62" s="63">
        <v>43.25</v>
      </c>
      <c r="F62" s="63">
        <v>42.42</v>
      </c>
      <c r="G62" s="63">
        <v>42.22</v>
      </c>
      <c r="H62" s="63"/>
      <c r="I62" s="188"/>
      <c r="J62" s="192"/>
      <c r="K62" s="189"/>
      <c r="L62" s="1"/>
    </row>
    <row r="63" spans="2:12">
      <c r="B63" s="1">
        <v>45</v>
      </c>
      <c r="C63" s="62"/>
      <c r="D63" s="63"/>
      <c r="E63" s="63">
        <v>42.45</v>
      </c>
      <c r="F63" s="63">
        <v>42.55</v>
      </c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/>
      <c r="E64" s="63">
        <v>42.54</v>
      </c>
      <c r="F64" s="63">
        <v>42.37</v>
      </c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>
        <v>42.99</v>
      </c>
      <c r="F65" s="63">
        <v>42.29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>
        <v>42.42</v>
      </c>
      <c r="F66" s="63">
        <v>42.3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>
        <v>42.25</v>
      </c>
      <c r="F67" s="63">
        <v>42.32</v>
      </c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>
        <v>42.04</v>
      </c>
      <c r="F68" s="63">
        <v>42.35</v>
      </c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>
        <v>42.19</v>
      </c>
      <c r="F69" s="63">
        <v>42.44</v>
      </c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>
        <v>42.46</v>
      </c>
      <c r="F70" s="63">
        <v>42.53</v>
      </c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>
        <v>41.96</v>
      </c>
      <c r="F71" s="63">
        <v>42.49</v>
      </c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>
        <v>42.22</v>
      </c>
      <c r="F72" s="63">
        <v>42.59</v>
      </c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>
        <v>42.08</v>
      </c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>
        <v>42.3</v>
      </c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>
        <v>43.91</v>
      </c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>
        <v>42.27</v>
      </c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>
        <v>42.03</v>
      </c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>
        <v>42.01</v>
      </c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8"/>
  <dimension ref="A2:P81"/>
  <sheetViews>
    <sheetView zoomScale="90" zoomScaleNormal="90" workbookViewId="0">
      <selection activeCell="L14" sqref="L1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96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114</v>
      </c>
      <c r="C8" s="160">
        <v>3</v>
      </c>
      <c r="D8" s="200">
        <f>COUNTA(C19:C83)</f>
        <v>38</v>
      </c>
      <c r="E8" s="165">
        <f>COUNTA(C19:C83)</f>
        <v>38</v>
      </c>
      <c r="F8" s="267">
        <f>MIN(C19:C82)</f>
        <v>42.09</v>
      </c>
      <c r="G8" s="203">
        <f>AVERAGE(C19:C85)</f>
        <v>42.547894736842103</v>
      </c>
      <c r="H8" s="146">
        <v>10</v>
      </c>
      <c r="I8" s="169">
        <f>G8-F8</f>
        <v>0.4578947368420998</v>
      </c>
      <c r="J8" s="174">
        <v>1.8796296296296297E-2</v>
      </c>
      <c r="K8" s="181">
        <f>J8</f>
        <v>1.8796296296296297E-2</v>
      </c>
      <c r="L8" s="182">
        <f>K8</f>
        <v>1.8796296296296297E-2</v>
      </c>
      <c r="M8" s="198" t="s">
        <v>177</v>
      </c>
      <c r="N8" s="269" t="s">
        <v>234</v>
      </c>
      <c r="O8" s="270" t="s">
        <v>235</v>
      </c>
      <c r="P8" s="45"/>
    </row>
    <row r="9" spans="1:16" s="3" customFormat="1" ht="30" customHeight="1" thickBot="1">
      <c r="A9" s="158">
        <v>2</v>
      </c>
      <c r="B9" s="164" t="s">
        <v>114</v>
      </c>
      <c r="C9" s="161">
        <v>7</v>
      </c>
      <c r="D9" s="46">
        <f>COUNTA(D19:D83)+D8+1</f>
        <v>92</v>
      </c>
      <c r="E9" s="166">
        <f>COUNTA(D19:D83)+1</f>
        <v>54</v>
      </c>
      <c r="F9" s="268">
        <f>MIN(D19:D82)</f>
        <v>42.03</v>
      </c>
      <c r="G9" s="122">
        <f>AVERAGE(D19:D84)</f>
        <v>42.305849056603776</v>
      </c>
      <c r="H9" s="44">
        <v>7</v>
      </c>
      <c r="I9" s="170">
        <f>G9-F9</f>
        <v>0.27584905660377501</v>
      </c>
      <c r="J9" s="175">
        <v>4.6076388888888882E-2</v>
      </c>
      <c r="K9" s="183">
        <f>J9-J8</f>
        <v>2.7280092592592585E-2</v>
      </c>
      <c r="L9" s="184">
        <f>K9+L8</f>
        <v>4.6076388888888882E-2</v>
      </c>
      <c r="M9" s="199" t="s">
        <v>195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113</v>
      </c>
      <c r="C10" s="161">
        <v>6</v>
      </c>
      <c r="D10" s="46">
        <f>COUNTA(E19:E83)+D9+1</f>
        <v>144</v>
      </c>
      <c r="E10" s="166">
        <f>COUNTA(E19:E83)+1</f>
        <v>52</v>
      </c>
      <c r="F10" s="202">
        <f>MIN(E19:E84)</f>
        <v>42.4</v>
      </c>
      <c r="G10" s="121">
        <f>AVERAGE(E19:E85)</f>
        <v>42.854313725490194</v>
      </c>
      <c r="H10" s="44">
        <v>2</v>
      </c>
      <c r="I10" s="170">
        <f t="shared" ref="I10:I13" si="0">G10-F10</f>
        <v>0.454313725490195</v>
      </c>
      <c r="J10" s="175">
        <v>7.2997685185185179E-2</v>
      </c>
      <c r="K10" s="183">
        <f>J10-J9</f>
        <v>2.6921296296296297E-2</v>
      </c>
      <c r="L10" s="184">
        <f>K10</f>
        <v>2.6921296296296297E-2</v>
      </c>
      <c r="M10" s="199" t="s">
        <v>209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113</v>
      </c>
      <c r="C11" s="161">
        <v>16</v>
      </c>
      <c r="D11" s="46">
        <f>COUNTA(F19:F83)+D10+1</f>
        <v>177</v>
      </c>
      <c r="E11" s="166">
        <f>COUNTA(F19:F83)+1</f>
        <v>33</v>
      </c>
      <c r="F11" s="171">
        <f>MIN(F19:F84)</f>
        <v>42.61</v>
      </c>
      <c r="G11" s="121">
        <f>AVERAGE(F19:F84)</f>
        <v>43.121249999999989</v>
      </c>
      <c r="H11" s="44">
        <v>1</v>
      </c>
      <c r="I11" s="170">
        <f t="shared" si="0"/>
        <v>0.51124999999998977</v>
      </c>
      <c r="J11" s="175">
        <v>9.0659722222222225E-2</v>
      </c>
      <c r="K11" s="183">
        <f>J11-J10</f>
        <v>1.7662037037037046E-2</v>
      </c>
      <c r="L11" s="184">
        <f>K11+L10</f>
        <v>4.4583333333333343E-2</v>
      </c>
      <c r="M11" s="199" t="s">
        <v>217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113</v>
      </c>
      <c r="C12" s="162">
        <v>10</v>
      </c>
      <c r="D12" s="46">
        <f>COUNTA(G19:G83)+D11+1</f>
        <v>221</v>
      </c>
      <c r="E12" s="166">
        <f>COUNTA(G19:G83)+1</f>
        <v>44</v>
      </c>
      <c r="F12" s="171">
        <f>MIN(G19:G84)</f>
        <v>42.63</v>
      </c>
      <c r="G12" s="121">
        <f>AVERAGE(G19:G884)</f>
        <v>43.138604651162773</v>
      </c>
      <c r="H12" s="44">
        <v>1</v>
      </c>
      <c r="I12" s="170">
        <f t="shared" si="0"/>
        <v>0.50860465116276998</v>
      </c>
      <c r="J12" s="175">
        <v>0.11372685185185184</v>
      </c>
      <c r="K12" s="183">
        <f>J12-J11</f>
        <v>2.3067129629629618E-2</v>
      </c>
      <c r="L12" s="185">
        <f>K12+L11</f>
        <v>6.7650462962962954E-2</v>
      </c>
      <c r="M12" s="199" t="s">
        <v>231</v>
      </c>
      <c r="N12" s="148"/>
      <c r="O12" s="120"/>
    </row>
    <row r="13" spans="1:16" s="3" customFormat="1" ht="30" customHeight="1" thickBot="1">
      <c r="A13" s="159" t="s">
        <v>37</v>
      </c>
      <c r="B13" s="207" t="s">
        <v>114</v>
      </c>
      <c r="C13" s="163">
        <v>5</v>
      </c>
      <c r="D13" s="201">
        <f>COUNTA(H19:H83)+D12+1</f>
        <v>243</v>
      </c>
      <c r="E13" s="237">
        <f>COUNTA(H19:H83)+1</f>
        <v>22</v>
      </c>
      <c r="F13" s="172">
        <f>MIN(H19:H84)</f>
        <v>42.04</v>
      </c>
      <c r="G13" s="150">
        <f>AVERAGE(H19:H84)</f>
        <v>42.313333333333325</v>
      </c>
      <c r="H13" s="151">
        <v>0</v>
      </c>
      <c r="I13" s="173">
        <f t="shared" si="0"/>
        <v>0.27333333333332632</v>
      </c>
      <c r="J13" s="176" t="str">
        <f>'Общие результаты'!G6</f>
        <v>3:00:18</v>
      </c>
      <c r="K13" s="186">
        <f>J13-J12</f>
        <v>1.1481481481481495E-2</v>
      </c>
      <c r="L13" s="187">
        <f>K13+L9</f>
        <v>5.7557870370370377E-2</v>
      </c>
      <c r="M13" s="178"/>
      <c r="N13" s="271" t="s">
        <v>236</v>
      </c>
      <c r="O13" s="272" t="s">
        <v>237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AVERAGE(F8,F9,F13)</f>
        <v>42.053333333333335</v>
      </c>
      <c r="G14" s="75">
        <f>AVERAGE(G8,G9,G13)</f>
        <v>42.389025708926404</v>
      </c>
      <c r="H14" s="130" t="s">
        <v>265</v>
      </c>
      <c r="I14" s="76">
        <f>AVERAGE(I8,I9,I13)</f>
        <v>0.33569237559306703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AVERAGE(F10,F11,F12)</f>
        <v>42.54666666666666</v>
      </c>
      <c r="G15" s="52">
        <f>AVERAGE(G10,G11,G12)</f>
        <v>43.038056125550987</v>
      </c>
      <c r="H15" s="131" t="s">
        <v>248</v>
      </c>
      <c r="I15" s="53">
        <f>AVERAGE(I10,I11,I12)</f>
        <v>0.49138945888431823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42.3</v>
      </c>
      <c r="G16" s="56">
        <f>AVERAGE(C19:H81)</f>
        <v>42.722773109243647</v>
      </c>
      <c r="H16" s="57"/>
      <c r="I16" s="58">
        <f>AVERAGE(I8:I13)</f>
        <v>0.41354091723869263</v>
      </c>
      <c r="J16" s="50"/>
      <c r="K16" s="50"/>
      <c r="L16" s="50"/>
      <c r="M16" s="54"/>
      <c r="N16" s="54"/>
    </row>
    <row r="18" spans="2:14" ht="15.75" thickBot="1">
      <c r="C18" s="59" t="str">
        <f>B8</f>
        <v>Звягин Григорий</v>
      </c>
      <c r="D18" s="59" t="str">
        <f>B9</f>
        <v>Звягин Григорий</v>
      </c>
      <c r="E18" s="13" t="str">
        <f>B10</f>
        <v>Загорулько Иван</v>
      </c>
      <c r="F18" s="13" t="str">
        <f>B11</f>
        <v>Загорулько Иван</v>
      </c>
      <c r="G18" s="13" t="str">
        <f>B12</f>
        <v>Загорулько Иван</v>
      </c>
      <c r="H18" s="13" t="str">
        <f>B13</f>
        <v>Звягин Григорий</v>
      </c>
      <c r="I18" s="13"/>
      <c r="J18" s="13"/>
    </row>
    <row r="19" spans="2:14">
      <c r="B19" s="1">
        <v>1</v>
      </c>
      <c r="C19" s="60">
        <v>45.55</v>
      </c>
      <c r="D19" s="61">
        <v>42.35</v>
      </c>
      <c r="E19" s="61">
        <v>42.96</v>
      </c>
      <c r="F19" s="61">
        <v>42.83</v>
      </c>
      <c r="G19" s="61">
        <v>43.46</v>
      </c>
      <c r="H19" s="61">
        <v>42.36</v>
      </c>
      <c r="I19" s="190"/>
      <c r="J19" s="191"/>
      <c r="K19" s="188"/>
      <c r="M19" s="2"/>
      <c r="N19" s="2"/>
    </row>
    <row r="20" spans="2:14">
      <c r="B20" s="1">
        <v>2</v>
      </c>
      <c r="C20" s="62">
        <v>44.3</v>
      </c>
      <c r="D20" s="63">
        <v>42.17</v>
      </c>
      <c r="E20" s="63">
        <v>42.86</v>
      </c>
      <c r="F20" s="63">
        <v>43.81</v>
      </c>
      <c r="G20" s="63">
        <v>43.52</v>
      </c>
      <c r="H20" s="63">
        <v>42.28</v>
      </c>
      <c r="I20" s="188"/>
      <c r="J20" s="192"/>
      <c r="K20" s="188"/>
      <c r="M20" s="3"/>
      <c r="N20" s="3"/>
    </row>
    <row r="21" spans="2:14">
      <c r="B21" s="1">
        <v>3</v>
      </c>
      <c r="C21" s="62">
        <v>42.8</v>
      </c>
      <c r="D21" s="63">
        <v>42.21</v>
      </c>
      <c r="E21" s="63">
        <v>42.67</v>
      </c>
      <c r="F21" s="63">
        <v>42.99</v>
      </c>
      <c r="G21" s="63">
        <v>43.28</v>
      </c>
      <c r="H21" s="63">
        <v>42.18</v>
      </c>
      <c r="I21" s="188"/>
      <c r="J21" s="192"/>
      <c r="K21" s="188"/>
      <c r="M21" s="3"/>
      <c r="N21" s="3"/>
    </row>
    <row r="22" spans="2:14">
      <c r="B22" s="1">
        <v>4</v>
      </c>
      <c r="C22" s="62">
        <v>42.27</v>
      </c>
      <c r="D22" s="63">
        <v>42.28</v>
      </c>
      <c r="E22" s="63">
        <v>43.65</v>
      </c>
      <c r="F22" s="63">
        <v>42.79</v>
      </c>
      <c r="G22" s="63">
        <v>43.1</v>
      </c>
      <c r="H22" s="63">
        <v>42.23</v>
      </c>
      <c r="I22" s="188"/>
      <c r="J22" s="192"/>
      <c r="K22" s="188"/>
      <c r="M22" s="3"/>
      <c r="N22" s="3"/>
    </row>
    <row r="23" spans="2:14">
      <c r="B23" s="1">
        <v>5</v>
      </c>
      <c r="C23" s="62">
        <v>42.11</v>
      </c>
      <c r="D23" s="63">
        <v>42.46</v>
      </c>
      <c r="E23" s="63">
        <v>42.56</v>
      </c>
      <c r="F23" s="63">
        <v>42.76</v>
      </c>
      <c r="G23" s="63">
        <v>43.1</v>
      </c>
      <c r="H23" s="63">
        <v>42.04</v>
      </c>
      <c r="I23" s="188"/>
      <c r="J23" s="192"/>
      <c r="K23" s="188"/>
    </row>
    <row r="24" spans="2:14">
      <c r="B24" s="1">
        <v>6</v>
      </c>
      <c r="C24" s="62">
        <v>42.19</v>
      </c>
      <c r="D24" s="63">
        <v>42.65</v>
      </c>
      <c r="E24" s="63">
        <v>42.54</v>
      </c>
      <c r="F24" s="63">
        <v>42.67</v>
      </c>
      <c r="G24" s="63">
        <v>43.58</v>
      </c>
      <c r="H24" s="63">
        <v>42.62</v>
      </c>
      <c r="I24" s="188"/>
      <c r="J24" s="192"/>
      <c r="K24" s="188"/>
    </row>
    <row r="25" spans="2:14">
      <c r="B25" s="1">
        <v>7</v>
      </c>
      <c r="C25" s="62">
        <v>44.13</v>
      </c>
      <c r="D25" s="63">
        <v>42.33</v>
      </c>
      <c r="E25" s="63">
        <v>42.85</v>
      </c>
      <c r="F25" s="63">
        <v>42.87</v>
      </c>
      <c r="G25" s="63">
        <v>43.64</v>
      </c>
      <c r="H25" s="63">
        <v>42.29</v>
      </c>
      <c r="I25" s="188"/>
      <c r="J25" s="192"/>
      <c r="K25" s="188"/>
    </row>
    <row r="26" spans="2:14">
      <c r="B26" s="1">
        <v>8</v>
      </c>
      <c r="C26" s="62">
        <v>42.58</v>
      </c>
      <c r="D26" s="63">
        <v>42.03</v>
      </c>
      <c r="E26" s="63">
        <v>42.99</v>
      </c>
      <c r="F26" s="63">
        <v>45.2</v>
      </c>
      <c r="G26" s="63">
        <v>43.32</v>
      </c>
      <c r="H26" s="63">
        <v>42.27</v>
      </c>
      <c r="I26" s="188"/>
      <c r="J26" s="192"/>
      <c r="K26" s="188"/>
    </row>
    <row r="27" spans="2:14">
      <c r="B27" s="1">
        <v>9</v>
      </c>
      <c r="C27" s="74">
        <v>42.33</v>
      </c>
      <c r="D27" s="63">
        <v>42.16</v>
      </c>
      <c r="E27" s="63">
        <v>42.72</v>
      </c>
      <c r="F27" s="63">
        <v>42.98</v>
      </c>
      <c r="G27" s="63">
        <v>43.33</v>
      </c>
      <c r="H27" s="63">
        <v>42.29</v>
      </c>
      <c r="I27" s="188"/>
      <c r="J27" s="192"/>
      <c r="K27" s="188"/>
    </row>
    <row r="28" spans="2:14">
      <c r="B28" s="1">
        <v>10</v>
      </c>
      <c r="C28" s="62">
        <v>42.27</v>
      </c>
      <c r="D28" s="63">
        <v>42.4</v>
      </c>
      <c r="E28" s="63">
        <v>42.69</v>
      </c>
      <c r="F28" s="63">
        <v>42.72</v>
      </c>
      <c r="G28" s="63">
        <v>42.86</v>
      </c>
      <c r="H28" s="63">
        <v>42.2</v>
      </c>
      <c r="I28" s="188"/>
      <c r="J28" s="192"/>
      <c r="K28" s="188"/>
    </row>
    <row r="29" spans="2:14">
      <c r="B29" s="1">
        <v>11</v>
      </c>
      <c r="C29" s="62">
        <v>42.12</v>
      </c>
      <c r="D29" s="63">
        <v>43.1</v>
      </c>
      <c r="E29" s="63">
        <v>42.9</v>
      </c>
      <c r="F29" s="63">
        <v>42.95</v>
      </c>
      <c r="G29" s="63">
        <v>42.97</v>
      </c>
      <c r="H29" s="63">
        <v>42.44</v>
      </c>
      <c r="I29" s="188"/>
      <c r="J29" s="192"/>
      <c r="K29" s="188"/>
    </row>
    <row r="30" spans="2:14">
      <c r="B30" s="1">
        <v>12</v>
      </c>
      <c r="C30" s="62">
        <v>42.16</v>
      </c>
      <c r="D30" s="63">
        <v>42.93</v>
      </c>
      <c r="E30" s="63">
        <v>42.82</v>
      </c>
      <c r="F30" s="63">
        <v>42.81</v>
      </c>
      <c r="G30" s="63">
        <v>43.06</v>
      </c>
      <c r="H30" s="63">
        <v>42.39</v>
      </c>
      <c r="I30" s="188"/>
      <c r="J30" s="192"/>
      <c r="K30" s="188"/>
    </row>
    <row r="31" spans="2:14">
      <c r="B31" s="1">
        <v>13</v>
      </c>
      <c r="C31" s="62">
        <v>43.07</v>
      </c>
      <c r="D31" s="63">
        <v>42.18</v>
      </c>
      <c r="E31" s="63">
        <v>42.68</v>
      </c>
      <c r="F31" s="63">
        <v>42.91</v>
      </c>
      <c r="G31" s="63">
        <v>43.26</v>
      </c>
      <c r="H31" s="63">
        <v>42.46</v>
      </c>
      <c r="I31" s="188"/>
      <c r="J31" s="192"/>
      <c r="K31" s="189"/>
      <c r="L31" s="1"/>
    </row>
    <row r="32" spans="2:14">
      <c r="B32" s="1">
        <v>14</v>
      </c>
      <c r="C32" s="65">
        <v>42.26</v>
      </c>
      <c r="D32" s="63">
        <v>42.31</v>
      </c>
      <c r="E32" s="63">
        <v>42.59</v>
      </c>
      <c r="F32" s="63">
        <v>42.96</v>
      </c>
      <c r="G32" s="63">
        <v>43.01</v>
      </c>
      <c r="H32" s="63">
        <v>42.18</v>
      </c>
      <c r="I32" s="188"/>
      <c r="J32" s="192"/>
      <c r="K32" s="189"/>
      <c r="L32" s="1"/>
    </row>
    <row r="33" spans="2:12">
      <c r="B33" s="1">
        <v>15</v>
      </c>
      <c r="C33" s="62">
        <v>42.16</v>
      </c>
      <c r="D33" s="63">
        <v>42.2</v>
      </c>
      <c r="E33" s="63">
        <v>43.94</v>
      </c>
      <c r="F33" s="63">
        <v>42.77</v>
      </c>
      <c r="G33" s="63">
        <v>43.35</v>
      </c>
      <c r="H33" s="63">
        <v>42.28</v>
      </c>
      <c r="I33" s="188"/>
      <c r="J33" s="192"/>
      <c r="K33" s="189"/>
      <c r="L33" s="1"/>
    </row>
    <row r="34" spans="2:12">
      <c r="B34" s="1">
        <v>16</v>
      </c>
      <c r="C34" s="62">
        <v>42.41</v>
      </c>
      <c r="D34" s="80">
        <v>42.31</v>
      </c>
      <c r="E34" s="63">
        <v>42.99</v>
      </c>
      <c r="F34" s="63">
        <v>43.47</v>
      </c>
      <c r="G34" s="63">
        <v>42.94</v>
      </c>
      <c r="H34" s="63">
        <v>42.49</v>
      </c>
      <c r="I34" s="188"/>
      <c r="J34" s="192"/>
      <c r="K34" s="189"/>
      <c r="L34" s="1"/>
    </row>
    <row r="35" spans="2:12">
      <c r="B35" s="1">
        <v>17</v>
      </c>
      <c r="C35" s="62">
        <v>42.2</v>
      </c>
      <c r="D35" s="63">
        <v>42.34</v>
      </c>
      <c r="E35" s="63">
        <v>42.9</v>
      </c>
      <c r="F35" s="63">
        <v>42.84</v>
      </c>
      <c r="G35" s="63">
        <v>43.02</v>
      </c>
      <c r="H35" s="63">
        <v>42.16</v>
      </c>
      <c r="I35" s="188"/>
      <c r="J35" s="192"/>
      <c r="K35" s="189"/>
      <c r="L35" s="1"/>
    </row>
    <row r="36" spans="2:12">
      <c r="B36" s="1">
        <v>18</v>
      </c>
      <c r="C36" s="62">
        <v>42.09</v>
      </c>
      <c r="D36" s="63">
        <v>42.23</v>
      </c>
      <c r="E36" s="63">
        <v>42.44</v>
      </c>
      <c r="F36" s="63">
        <v>43.12</v>
      </c>
      <c r="G36" s="63">
        <v>43.13</v>
      </c>
      <c r="H36" s="63">
        <v>42.18</v>
      </c>
      <c r="I36" s="188"/>
      <c r="J36" s="192"/>
      <c r="K36" s="189"/>
      <c r="L36" s="1"/>
    </row>
    <row r="37" spans="2:12">
      <c r="B37" s="1">
        <v>19</v>
      </c>
      <c r="C37" s="62">
        <v>43.02</v>
      </c>
      <c r="D37" s="63">
        <v>42.23</v>
      </c>
      <c r="E37" s="63">
        <v>42.4</v>
      </c>
      <c r="F37" s="63">
        <v>43</v>
      </c>
      <c r="G37" s="63">
        <v>42.64</v>
      </c>
      <c r="H37" s="63">
        <v>42.25</v>
      </c>
      <c r="I37" s="188"/>
      <c r="J37" s="192"/>
      <c r="K37" s="189"/>
      <c r="L37" s="1"/>
    </row>
    <row r="38" spans="2:12">
      <c r="B38" s="1">
        <v>20</v>
      </c>
      <c r="C38" s="62">
        <v>42.61</v>
      </c>
      <c r="D38" s="63">
        <v>42.37</v>
      </c>
      <c r="E38" s="63">
        <v>42.55</v>
      </c>
      <c r="F38" s="63">
        <v>42.93</v>
      </c>
      <c r="G38" s="63">
        <v>42.63</v>
      </c>
      <c r="H38" s="63">
        <v>42.28</v>
      </c>
      <c r="I38" s="188"/>
      <c r="J38" s="192"/>
      <c r="K38" s="189"/>
      <c r="L38" s="1"/>
    </row>
    <row r="39" spans="2:12">
      <c r="B39" s="1">
        <v>21</v>
      </c>
      <c r="C39" s="62">
        <v>42.35</v>
      </c>
      <c r="D39" s="63">
        <v>42.17</v>
      </c>
      <c r="E39" s="63">
        <v>42.82</v>
      </c>
      <c r="F39" s="63">
        <v>43.65</v>
      </c>
      <c r="G39" s="63">
        <v>43.33</v>
      </c>
      <c r="H39" s="63">
        <v>42.71</v>
      </c>
      <c r="I39" s="188"/>
      <c r="J39" s="192"/>
      <c r="K39" s="189"/>
      <c r="L39" s="1"/>
    </row>
    <row r="40" spans="2:12">
      <c r="B40" s="1">
        <v>22</v>
      </c>
      <c r="C40" s="62">
        <v>42.11</v>
      </c>
      <c r="D40" s="63">
        <v>42.43</v>
      </c>
      <c r="E40" s="63">
        <v>42.7</v>
      </c>
      <c r="F40" s="63">
        <v>43.23</v>
      </c>
      <c r="G40" s="63">
        <v>43.19</v>
      </c>
      <c r="H40" s="63"/>
      <c r="I40" s="188"/>
      <c r="J40" s="192"/>
      <c r="K40" s="189"/>
      <c r="L40" s="1"/>
    </row>
    <row r="41" spans="2:12">
      <c r="B41" s="1">
        <v>23</v>
      </c>
      <c r="C41" s="62">
        <v>42.14</v>
      </c>
      <c r="D41" s="63">
        <v>42.1</v>
      </c>
      <c r="E41" s="63">
        <v>42.6</v>
      </c>
      <c r="F41" s="63">
        <v>43.51</v>
      </c>
      <c r="G41" s="63">
        <v>43.04</v>
      </c>
      <c r="H41" s="63"/>
      <c r="I41" s="188"/>
      <c r="J41" s="192"/>
      <c r="K41" s="189"/>
      <c r="L41" s="1"/>
    </row>
    <row r="42" spans="2:12">
      <c r="B42" s="1">
        <v>24</v>
      </c>
      <c r="C42" s="62">
        <v>42.18</v>
      </c>
      <c r="D42" s="63">
        <v>42.16</v>
      </c>
      <c r="E42" s="63">
        <v>42.41</v>
      </c>
      <c r="F42" s="63">
        <v>42.61</v>
      </c>
      <c r="G42" s="63">
        <v>43.91</v>
      </c>
      <c r="H42" s="63"/>
      <c r="I42" s="188"/>
      <c r="J42" s="192"/>
      <c r="K42" s="189"/>
      <c r="L42" s="1"/>
    </row>
    <row r="43" spans="2:12">
      <c r="B43" s="1">
        <v>25</v>
      </c>
      <c r="C43" s="62">
        <v>42.12</v>
      </c>
      <c r="D43" s="63">
        <v>42.13</v>
      </c>
      <c r="E43" s="63">
        <v>43.03</v>
      </c>
      <c r="F43" s="63">
        <v>43.34</v>
      </c>
      <c r="G43" s="63">
        <v>43.12</v>
      </c>
      <c r="H43" s="63"/>
      <c r="I43" s="188"/>
      <c r="J43" s="192"/>
      <c r="K43" s="189"/>
      <c r="L43" s="1"/>
    </row>
    <row r="44" spans="2:12">
      <c r="B44" s="1">
        <v>26</v>
      </c>
      <c r="C44" s="62">
        <v>42.24</v>
      </c>
      <c r="D44" s="63">
        <v>42.31</v>
      </c>
      <c r="E44" s="63">
        <v>43.25</v>
      </c>
      <c r="F44" s="63">
        <v>43.3</v>
      </c>
      <c r="G44" s="63">
        <v>43.01</v>
      </c>
      <c r="H44" s="63"/>
      <c r="I44" s="188"/>
      <c r="J44" s="192"/>
      <c r="K44" s="189"/>
      <c r="L44" s="1"/>
    </row>
    <row r="45" spans="2:12">
      <c r="B45" s="1">
        <v>27</v>
      </c>
      <c r="C45" s="62">
        <v>42.27</v>
      </c>
      <c r="D45" s="63">
        <v>42.12</v>
      </c>
      <c r="E45" s="63">
        <v>43.45</v>
      </c>
      <c r="F45" s="63">
        <v>42.77</v>
      </c>
      <c r="G45" s="63">
        <v>42.86</v>
      </c>
      <c r="H45" s="63"/>
      <c r="I45" s="188"/>
      <c r="J45" s="192"/>
      <c r="K45" s="189"/>
      <c r="L45" s="1"/>
    </row>
    <row r="46" spans="2:12">
      <c r="B46" s="1">
        <v>28</v>
      </c>
      <c r="C46" s="62">
        <v>42.14</v>
      </c>
      <c r="D46" s="63">
        <v>42.16</v>
      </c>
      <c r="E46" s="63">
        <v>42.76</v>
      </c>
      <c r="F46" s="63">
        <v>42.88</v>
      </c>
      <c r="G46" s="63">
        <v>43.12</v>
      </c>
      <c r="H46" s="63"/>
      <c r="I46" s="188"/>
      <c r="J46" s="192"/>
      <c r="K46" s="189"/>
      <c r="L46" s="1"/>
    </row>
    <row r="47" spans="2:12">
      <c r="B47" s="1">
        <v>29</v>
      </c>
      <c r="C47" s="62">
        <v>42.3</v>
      </c>
      <c r="D47" s="63">
        <v>42.24</v>
      </c>
      <c r="E47" s="63">
        <v>42.57</v>
      </c>
      <c r="F47" s="63">
        <v>42.85</v>
      </c>
      <c r="G47" s="63">
        <v>42.82</v>
      </c>
      <c r="H47" s="63"/>
      <c r="I47" s="188"/>
      <c r="J47" s="192"/>
      <c r="K47" s="189"/>
      <c r="L47" s="1"/>
    </row>
    <row r="48" spans="2:12">
      <c r="B48" s="1">
        <v>30</v>
      </c>
      <c r="C48" s="62">
        <v>42.53</v>
      </c>
      <c r="D48" s="63">
        <v>42.65</v>
      </c>
      <c r="E48" s="63">
        <v>42.54</v>
      </c>
      <c r="F48" s="63">
        <v>44.55</v>
      </c>
      <c r="G48" s="63">
        <v>42.98</v>
      </c>
      <c r="H48" s="63"/>
      <c r="I48" s="188"/>
      <c r="J48" s="192"/>
      <c r="K48" s="189"/>
      <c r="L48" s="1"/>
    </row>
    <row r="49" spans="2:12">
      <c r="B49" s="1">
        <v>31</v>
      </c>
      <c r="C49" s="62">
        <v>42.69</v>
      </c>
      <c r="D49" s="63">
        <v>42.29</v>
      </c>
      <c r="E49" s="63">
        <v>42.74</v>
      </c>
      <c r="F49" s="63">
        <v>42.83</v>
      </c>
      <c r="G49" s="63">
        <v>43.03</v>
      </c>
      <c r="H49" s="63"/>
      <c r="I49" s="188"/>
      <c r="J49" s="192"/>
      <c r="K49" s="189"/>
      <c r="L49" s="1"/>
    </row>
    <row r="50" spans="2:12">
      <c r="B50" s="1">
        <v>32</v>
      </c>
      <c r="C50" s="62">
        <v>42.36</v>
      </c>
      <c r="D50" s="63">
        <v>42.03</v>
      </c>
      <c r="E50" s="63">
        <v>43.02</v>
      </c>
      <c r="F50" s="63">
        <v>42.98</v>
      </c>
      <c r="G50" s="63">
        <v>43.11</v>
      </c>
      <c r="H50" s="63"/>
      <c r="I50" s="188"/>
      <c r="J50" s="192"/>
      <c r="K50" s="189"/>
      <c r="L50" s="1"/>
    </row>
    <row r="51" spans="2:12">
      <c r="B51" s="1">
        <v>33</v>
      </c>
      <c r="C51" s="62">
        <v>42.28</v>
      </c>
      <c r="D51" s="63">
        <v>42.16</v>
      </c>
      <c r="E51" s="63">
        <v>42.83</v>
      </c>
      <c r="F51" s="63"/>
      <c r="G51" s="63">
        <v>43.37</v>
      </c>
      <c r="H51" s="63"/>
      <c r="I51" s="188"/>
      <c r="J51" s="192"/>
      <c r="K51" s="189"/>
      <c r="L51" s="1"/>
    </row>
    <row r="52" spans="2:12">
      <c r="B52" s="1">
        <v>34</v>
      </c>
      <c r="C52" s="62">
        <v>42.37</v>
      </c>
      <c r="D52" s="63">
        <v>42.05</v>
      </c>
      <c r="E52" s="63">
        <v>42.55</v>
      </c>
      <c r="F52" s="63"/>
      <c r="G52" s="63">
        <v>42.82</v>
      </c>
      <c r="H52" s="63"/>
      <c r="I52" s="188"/>
      <c r="J52" s="192"/>
      <c r="K52" s="189"/>
      <c r="L52" s="1"/>
    </row>
    <row r="53" spans="2:12">
      <c r="B53" s="1">
        <v>35</v>
      </c>
      <c r="C53" s="62">
        <v>42.2</v>
      </c>
      <c r="D53" s="63">
        <v>42.43</v>
      </c>
      <c r="E53" s="63">
        <v>42.63</v>
      </c>
      <c r="F53" s="63"/>
      <c r="G53" s="63">
        <v>43.33</v>
      </c>
      <c r="H53" s="63"/>
      <c r="I53" s="188"/>
      <c r="J53" s="192"/>
      <c r="K53" s="189"/>
      <c r="L53" s="1"/>
    </row>
    <row r="54" spans="2:12">
      <c r="B54" s="1">
        <v>36</v>
      </c>
      <c r="C54" s="62">
        <v>42.42</v>
      </c>
      <c r="D54" s="63">
        <v>42.52</v>
      </c>
      <c r="E54" s="63">
        <v>43.15</v>
      </c>
      <c r="F54" s="63"/>
      <c r="G54" s="63">
        <v>43.45</v>
      </c>
      <c r="H54" s="63"/>
      <c r="I54" s="188"/>
      <c r="J54" s="192"/>
      <c r="K54" s="189"/>
      <c r="L54" s="1"/>
    </row>
    <row r="55" spans="2:12">
      <c r="B55" s="1">
        <v>37</v>
      </c>
      <c r="C55" s="62">
        <v>42.86</v>
      </c>
      <c r="D55" s="63">
        <v>42.3</v>
      </c>
      <c r="E55" s="63">
        <v>42.82</v>
      </c>
      <c r="F55" s="63"/>
      <c r="G55" s="63">
        <v>42.98</v>
      </c>
      <c r="H55" s="63"/>
      <c r="I55" s="188"/>
      <c r="J55" s="192"/>
      <c r="K55" s="189"/>
      <c r="L55" s="1"/>
    </row>
    <row r="56" spans="2:12">
      <c r="B56" s="1">
        <v>38</v>
      </c>
      <c r="C56" s="62">
        <v>42.63</v>
      </c>
      <c r="D56" s="63">
        <v>42.35</v>
      </c>
      <c r="E56" s="63">
        <v>42.84</v>
      </c>
      <c r="F56" s="63"/>
      <c r="G56" s="63">
        <v>42.77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>
        <v>42.22</v>
      </c>
      <c r="E57" s="63">
        <v>42.62</v>
      </c>
      <c r="F57" s="63"/>
      <c r="G57" s="63">
        <v>42.82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>
        <v>42.21</v>
      </c>
      <c r="E58" s="63">
        <v>42.69</v>
      </c>
      <c r="F58" s="63"/>
      <c r="G58" s="63">
        <v>44.13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>
        <v>42.21</v>
      </c>
      <c r="E59" s="63">
        <v>43.47</v>
      </c>
      <c r="F59" s="63"/>
      <c r="G59" s="63">
        <v>42.79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>
        <v>42.24</v>
      </c>
      <c r="E60" s="63">
        <v>43.25</v>
      </c>
      <c r="F60" s="63"/>
      <c r="G60" s="63">
        <v>42.8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>
        <v>42.25</v>
      </c>
      <c r="E61" s="63">
        <v>42.85</v>
      </c>
      <c r="F61" s="63"/>
      <c r="G61" s="63">
        <v>42.98</v>
      </c>
      <c r="H61" s="63"/>
      <c r="I61" s="188"/>
      <c r="J61" s="192"/>
      <c r="K61" s="189"/>
      <c r="L61" s="1"/>
    </row>
    <row r="62" spans="2:12">
      <c r="B62" s="1">
        <v>44</v>
      </c>
      <c r="C62" s="62"/>
      <c r="D62" s="63">
        <v>42.22</v>
      </c>
      <c r="E62" s="63">
        <v>42.6</v>
      </c>
      <c r="F62" s="63"/>
      <c r="G62" s="63"/>
      <c r="H62" s="63"/>
      <c r="I62" s="188"/>
      <c r="J62" s="192"/>
      <c r="K62" s="189"/>
      <c r="L62" s="1"/>
    </row>
    <row r="63" spans="2:12">
      <c r="B63" s="1">
        <v>45</v>
      </c>
      <c r="C63" s="62"/>
      <c r="D63" s="63">
        <v>42.38</v>
      </c>
      <c r="E63" s="63">
        <v>42.88</v>
      </c>
      <c r="F63" s="63"/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>
        <v>43</v>
      </c>
      <c r="E64" s="63">
        <v>42.66</v>
      </c>
      <c r="F64" s="63"/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>
        <v>42.32</v>
      </c>
      <c r="E65" s="63">
        <v>42.73</v>
      </c>
      <c r="F65" s="63"/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>
        <v>42.28</v>
      </c>
      <c r="E66" s="63">
        <v>42.71</v>
      </c>
      <c r="F66" s="63"/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>
        <v>42.1</v>
      </c>
      <c r="E67" s="63">
        <v>42.72</v>
      </c>
      <c r="F67" s="63"/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>
        <v>42.35</v>
      </c>
      <c r="E68" s="63">
        <v>43.35</v>
      </c>
      <c r="F68" s="63"/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>
        <v>42.19</v>
      </c>
      <c r="E69" s="63">
        <v>43.63</v>
      </c>
      <c r="F69" s="63"/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>
        <v>42.1</v>
      </c>
      <c r="E70" s="63"/>
      <c r="F70" s="63"/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>
        <v>42.3</v>
      </c>
      <c r="E71" s="63"/>
      <c r="F71" s="63"/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9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98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117</v>
      </c>
      <c r="C8" s="160">
        <v>5</v>
      </c>
      <c r="D8" s="200">
        <f>COUNTA(C19:C83)</f>
        <v>35</v>
      </c>
      <c r="E8" s="165">
        <f>COUNTA(C19:C83)</f>
        <v>35</v>
      </c>
      <c r="F8" s="261">
        <f>MIN(C19:C82)</f>
        <v>42.09</v>
      </c>
      <c r="G8" s="203">
        <f>AVERAGE(C19:C85)</f>
        <v>42.638571428571431</v>
      </c>
      <c r="H8" s="146">
        <v>3</v>
      </c>
      <c r="I8" s="169">
        <f>G8-F8</f>
        <v>0.54857142857142804</v>
      </c>
      <c r="J8" s="174">
        <v>1.7361111111111112E-2</v>
      </c>
      <c r="K8" s="181">
        <f>J8</f>
        <v>1.7361111111111112E-2</v>
      </c>
      <c r="L8" s="182">
        <f>K8</f>
        <v>1.7361111111111112E-2</v>
      </c>
      <c r="M8" s="198" t="s">
        <v>174</v>
      </c>
      <c r="N8" s="147"/>
      <c r="O8" s="145"/>
      <c r="P8" s="45"/>
    </row>
    <row r="9" spans="1:16" s="3" customFormat="1" ht="30" customHeight="1">
      <c r="A9" s="158">
        <v>2</v>
      </c>
      <c r="B9" s="164" t="s">
        <v>118</v>
      </c>
      <c r="C9" s="161">
        <v>4</v>
      </c>
      <c r="D9" s="46">
        <f>COUNTA(D19:D83)+D8+1</f>
        <v>74</v>
      </c>
      <c r="E9" s="166">
        <f>COUNTA(D19:D83)+1</f>
        <v>39</v>
      </c>
      <c r="F9" s="266">
        <f>MIN(D19:D82)</f>
        <v>42.3</v>
      </c>
      <c r="G9" s="122">
        <f>AVERAGE(D19:D84)</f>
        <v>42.627105263157887</v>
      </c>
      <c r="H9" s="44">
        <v>5</v>
      </c>
      <c r="I9" s="170">
        <f>G9-F9</f>
        <v>0.32710526315788968</v>
      </c>
      <c r="J9" s="175">
        <v>3.7743055555555557E-2</v>
      </c>
      <c r="K9" s="183">
        <f>J9-J8</f>
        <v>2.0381944444444446E-2</v>
      </c>
      <c r="L9" s="184">
        <f>K9</f>
        <v>2.0381944444444446E-2</v>
      </c>
      <c r="M9" s="199" t="s">
        <v>187</v>
      </c>
      <c r="N9" s="149" t="s">
        <v>238</v>
      </c>
      <c r="O9" s="270" t="s">
        <v>244</v>
      </c>
      <c r="P9" s="45"/>
    </row>
    <row r="10" spans="1:16" s="3" customFormat="1" ht="30" customHeight="1">
      <c r="A10" s="158">
        <v>3</v>
      </c>
      <c r="B10" s="164" t="s">
        <v>117</v>
      </c>
      <c r="C10" s="161">
        <v>44</v>
      </c>
      <c r="D10" s="46">
        <f>COUNTA(E19:E83)+D9+1</f>
        <v>109</v>
      </c>
      <c r="E10" s="166">
        <f>COUNTA(E19:E83)+1</f>
        <v>35</v>
      </c>
      <c r="F10" s="202">
        <f>MIN(E19:E84)</f>
        <v>42.35</v>
      </c>
      <c r="G10" s="121">
        <f>AVERAGE(E19:E85)</f>
        <v>42.705294117647057</v>
      </c>
      <c r="H10" s="44">
        <v>4</v>
      </c>
      <c r="I10" s="170">
        <f t="shared" ref="I10:I13" si="0">G10-F10</f>
        <v>0.35529411764705543</v>
      </c>
      <c r="J10" s="175">
        <v>5.6273148148148149E-2</v>
      </c>
      <c r="K10" s="183">
        <f>J10-J9</f>
        <v>1.8530092592592591E-2</v>
      </c>
      <c r="L10" s="184">
        <f>K10+L8</f>
        <v>3.5891203703703703E-2</v>
      </c>
      <c r="M10" s="199" t="s">
        <v>197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118</v>
      </c>
      <c r="C11" s="161">
        <v>7</v>
      </c>
      <c r="D11" s="46">
        <f>COUNTA(F19:F83)+D10+1</f>
        <v>162</v>
      </c>
      <c r="E11" s="166">
        <f>COUNTA(F19:F83)+1</f>
        <v>53</v>
      </c>
      <c r="F11" s="171">
        <f>MIN(F19:F84)</f>
        <v>42.22</v>
      </c>
      <c r="G11" s="121">
        <f>AVERAGE(F19:F84)</f>
        <v>42.635961538461522</v>
      </c>
      <c r="H11" s="44">
        <v>4</v>
      </c>
      <c r="I11" s="170">
        <f t="shared" si="0"/>
        <v>0.41596153846152362</v>
      </c>
      <c r="J11" s="175">
        <v>8.3553240740740733E-2</v>
      </c>
      <c r="K11" s="183">
        <f>J11-J10</f>
        <v>2.7280092592592585E-2</v>
      </c>
      <c r="L11" s="184">
        <f>K11+L9</f>
        <v>4.7662037037037031E-2</v>
      </c>
      <c r="M11" s="199" t="s">
        <v>211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117</v>
      </c>
      <c r="C12" s="162">
        <v>5</v>
      </c>
      <c r="D12" s="46">
        <f>COUNTA(G19:G83)+D11+1</f>
        <v>209</v>
      </c>
      <c r="E12" s="166">
        <f>COUNTA(G19:G83)+1</f>
        <v>47</v>
      </c>
      <c r="F12" s="171">
        <f>MIN(G19:G84)</f>
        <v>42.15</v>
      </c>
      <c r="G12" s="121">
        <f>AVERAGE(G19:G884)</f>
        <v>42.574347826086964</v>
      </c>
      <c r="H12" s="44">
        <v>0</v>
      </c>
      <c r="I12" s="170">
        <f t="shared" si="0"/>
        <v>0.42434782608696509</v>
      </c>
      <c r="J12" s="175">
        <v>0.1078587962962963</v>
      </c>
      <c r="K12" s="183">
        <f>J12-J11</f>
        <v>2.4305555555555566E-2</v>
      </c>
      <c r="L12" s="185">
        <f t="shared" ref="L12" si="1">K12+L10</f>
        <v>6.0196759259259269E-2</v>
      </c>
      <c r="M12" s="199" t="s">
        <v>227</v>
      </c>
      <c r="N12" s="148"/>
      <c r="O12" s="120"/>
    </row>
    <row r="13" spans="1:16" s="3" customFormat="1" ht="30" customHeight="1" thickBot="1">
      <c r="A13" s="159" t="s">
        <v>37</v>
      </c>
      <c r="B13" s="207" t="s">
        <v>118</v>
      </c>
      <c r="C13" s="163">
        <v>7</v>
      </c>
      <c r="D13" s="201">
        <f>COUNTA(H19:H83)+D12+1</f>
        <v>242</v>
      </c>
      <c r="E13" s="237">
        <f>COUNTA(H19:H83)+1</f>
        <v>33</v>
      </c>
      <c r="F13" s="172">
        <f>MIN(H19:H84)</f>
        <v>42.17</v>
      </c>
      <c r="G13" s="150">
        <f>AVERAGE(H19:H84)</f>
        <v>42.550312500000004</v>
      </c>
      <c r="H13" s="151">
        <v>1</v>
      </c>
      <c r="I13" s="173">
        <f t="shared" si="0"/>
        <v>0.38031250000000227</v>
      </c>
      <c r="J13" s="176" t="str">
        <f>'Общие результаты'!G6</f>
        <v>3:00:18</v>
      </c>
      <c r="K13" s="186">
        <f>J13-J12</f>
        <v>1.7349537037037038E-2</v>
      </c>
      <c r="L13" s="187">
        <f>K13+L11</f>
        <v>6.5011574074074069E-2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42.196666666666665</v>
      </c>
      <c r="G14" s="75">
        <f>AVERAGE(G8,G10,G12)</f>
        <v>42.639404457435155</v>
      </c>
      <c r="H14" s="130" t="s">
        <v>257</v>
      </c>
      <c r="I14" s="76">
        <f>AVERAGE(I8,I10,I12)</f>
        <v>0.44273779076848285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42.23</v>
      </c>
      <c r="G15" s="52">
        <f>AVERAGE(G9,G11,G13)</f>
        <v>42.604459767206471</v>
      </c>
      <c r="H15" s="131" t="s">
        <v>266</v>
      </c>
      <c r="I15" s="53">
        <f>AVERAGE(I9,I11,I13)</f>
        <v>0.37445976720647184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42.213333333333338</v>
      </c>
      <c r="G16" s="56">
        <f>AVERAGE(C19:H81)</f>
        <v>42.621350210970455</v>
      </c>
      <c r="H16" s="57"/>
      <c r="I16" s="58">
        <f>AVERAGE(I8:I13)</f>
        <v>0.40859877898747737</v>
      </c>
      <c r="J16" s="50"/>
      <c r="K16" s="50"/>
      <c r="L16" s="50"/>
      <c r="M16" s="54"/>
      <c r="N16" s="54"/>
    </row>
    <row r="18" spans="2:14" ht="15.75" thickBot="1">
      <c r="C18" s="59" t="str">
        <f>B8</f>
        <v>Якусик Саша</v>
      </c>
      <c r="D18" s="59" t="str">
        <f>B9</f>
        <v>Гончаров Рома</v>
      </c>
      <c r="E18" s="13" t="str">
        <f>B10</f>
        <v>Якусик Саша</v>
      </c>
      <c r="F18" s="13" t="str">
        <f>B11</f>
        <v>Гончаров Рома</v>
      </c>
      <c r="G18" s="13" t="str">
        <f>B12</f>
        <v>Якусик Саша</v>
      </c>
      <c r="H18" s="13" t="str">
        <f>B13</f>
        <v>Гончаров Рома</v>
      </c>
      <c r="I18" s="13"/>
      <c r="J18" s="13"/>
    </row>
    <row r="19" spans="2:14">
      <c r="B19" s="1">
        <v>1</v>
      </c>
      <c r="C19" s="60">
        <v>45.09</v>
      </c>
      <c r="D19" s="61">
        <v>42.92</v>
      </c>
      <c r="E19" s="61">
        <v>42.69</v>
      </c>
      <c r="F19" s="61">
        <v>42.57</v>
      </c>
      <c r="G19" s="61">
        <v>42.72</v>
      </c>
      <c r="H19" s="61">
        <v>42.45</v>
      </c>
      <c r="I19" s="190"/>
      <c r="J19" s="191"/>
      <c r="K19" s="188"/>
      <c r="M19" s="2"/>
      <c r="N19" s="2"/>
    </row>
    <row r="20" spans="2:14">
      <c r="B20" s="1">
        <v>2</v>
      </c>
      <c r="C20" s="62">
        <v>42.81</v>
      </c>
      <c r="D20" s="63">
        <v>42.8</v>
      </c>
      <c r="E20" s="63">
        <v>42.68</v>
      </c>
      <c r="F20" s="63">
        <v>42.47</v>
      </c>
      <c r="G20" s="63">
        <v>42.76</v>
      </c>
      <c r="H20" s="63">
        <v>42.71</v>
      </c>
      <c r="I20" s="188"/>
      <c r="J20" s="192"/>
      <c r="K20" s="188"/>
      <c r="M20" s="3"/>
      <c r="N20" s="3"/>
    </row>
    <row r="21" spans="2:14">
      <c r="B21" s="1">
        <v>3</v>
      </c>
      <c r="C21" s="62">
        <v>42.8</v>
      </c>
      <c r="D21" s="63">
        <v>42.5</v>
      </c>
      <c r="E21" s="63">
        <v>43.3</v>
      </c>
      <c r="F21" s="63">
        <v>42.55</v>
      </c>
      <c r="G21" s="63">
        <v>42.59</v>
      </c>
      <c r="H21" s="63">
        <v>43.55</v>
      </c>
      <c r="I21" s="188"/>
      <c r="J21" s="192"/>
      <c r="K21" s="188"/>
      <c r="M21" s="3"/>
      <c r="N21" s="3"/>
    </row>
    <row r="22" spans="2:14">
      <c r="B22" s="1">
        <v>4</v>
      </c>
      <c r="C22" s="62">
        <v>42.55</v>
      </c>
      <c r="D22" s="63">
        <v>42.71</v>
      </c>
      <c r="E22" s="63">
        <v>43.26</v>
      </c>
      <c r="F22" s="63">
        <v>42.94</v>
      </c>
      <c r="G22" s="63">
        <v>42.67</v>
      </c>
      <c r="H22" s="63">
        <v>42.48</v>
      </c>
      <c r="I22" s="188"/>
      <c r="J22" s="192"/>
      <c r="K22" s="188"/>
      <c r="M22" s="3"/>
      <c r="N22" s="3"/>
    </row>
    <row r="23" spans="2:14">
      <c r="B23" s="1">
        <v>5</v>
      </c>
      <c r="C23" s="62">
        <v>42.66</v>
      </c>
      <c r="D23" s="63">
        <v>42.33</v>
      </c>
      <c r="E23" s="63">
        <v>42.62</v>
      </c>
      <c r="F23" s="63">
        <v>42.75</v>
      </c>
      <c r="G23" s="63">
        <v>42.48</v>
      </c>
      <c r="H23" s="63">
        <v>42.37</v>
      </c>
      <c r="I23" s="188"/>
      <c r="J23" s="192"/>
      <c r="K23" s="188"/>
    </row>
    <row r="24" spans="2:14">
      <c r="B24" s="1">
        <v>6</v>
      </c>
      <c r="C24" s="62">
        <v>42.61</v>
      </c>
      <c r="D24" s="63">
        <v>42.3</v>
      </c>
      <c r="E24" s="63">
        <v>43.09</v>
      </c>
      <c r="F24" s="63">
        <v>42.56</v>
      </c>
      <c r="G24" s="63">
        <v>42.67</v>
      </c>
      <c r="H24" s="63">
        <v>42.39</v>
      </c>
      <c r="I24" s="188"/>
      <c r="J24" s="192"/>
      <c r="K24" s="188"/>
    </row>
    <row r="25" spans="2:14">
      <c r="B25" s="1">
        <v>7</v>
      </c>
      <c r="C25" s="62">
        <v>42.45</v>
      </c>
      <c r="D25" s="63">
        <v>42.48</v>
      </c>
      <c r="E25" s="63">
        <v>42.77</v>
      </c>
      <c r="F25" s="63">
        <v>42.63</v>
      </c>
      <c r="G25" s="63">
        <v>42.65</v>
      </c>
      <c r="H25" s="63">
        <v>42.6</v>
      </c>
      <c r="I25" s="188"/>
      <c r="J25" s="192"/>
      <c r="K25" s="188"/>
    </row>
    <row r="26" spans="2:14">
      <c r="B26" s="1">
        <v>8</v>
      </c>
      <c r="C26" s="62">
        <v>42.32</v>
      </c>
      <c r="D26" s="63">
        <v>42.72</v>
      </c>
      <c r="E26" s="63">
        <v>42.78</v>
      </c>
      <c r="F26" s="63">
        <v>42.34</v>
      </c>
      <c r="G26" s="63">
        <v>42.42</v>
      </c>
      <c r="H26" s="63">
        <v>42.6</v>
      </c>
      <c r="I26" s="188"/>
      <c r="J26" s="192"/>
      <c r="K26" s="188"/>
    </row>
    <row r="27" spans="2:14">
      <c r="B27" s="1">
        <v>9</v>
      </c>
      <c r="C27" s="74">
        <v>42.47</v>
      </c>
      <c r="D27" s="63">
        <v>43.54</v>
      </c>
      <c r="E27" s="63">
        <v>42.49</v>
      </c>
      <c r="F27" s="63">
        <v>42.63</v>
      </c>
      <c r="G27" s="63">
        <v>42.43</v>
      </c>
      <c r="H27" s="63">
        <v>42.37</v>
      </c>
      <c r="I27" s="188"/>
      <c r="J27" s="192"/>
      <c r="K27" s="188"/>
    </row>
    <row r="28" spans="2:14">
      <c r="B28" s="1">
        <v>10</v>
      </c>
      <c r="C28" s="62">
        <v>42.19</v>
      </c>
      <c r="D28" s="63">
        <v>42.85</v>
      </c>
      <c r="E28" s="63">
        <v>42.35</v>
      </c>
      <c r="F28" s="63">
        <v>42.4</v>
      </c>
      <c r="G28" s="63">
        <v>42.5</v>
      </c>
      <c r="H28" s="63">
        <v>42.4</v>
      </c>
      <c r="I28" s="188"/>
      <c r="J28" s="192"/>
      <c r="K28" s="188"/>
    </row>
    <row r="29" spans="2:14">
      <c r="B29" s="1">
        <v>11</v>
      </c>
      <c r="C29" s="62">
        <v>43.21</v>
      </c>
      <c r="D29" s="63">
        <v>42.68</v>
      </c>
      <c r="E29" s="63">
        <v>42.52</v>
      </c>
      <c r="F29" s="63">
        <v>42.37</v>
      </c>
      <c r="G29" s="63">
        <v>42.43</v>
      </c>
      <c r="H29" s="63">
        <v>42.53</v>
      </c>
      <c r="I29" s="188"/>
      <c r="J29" s="192"/>
      <c r="K29" s="188"/>
    </row>
    <row r="30" spans="2:14">
      <c r="B30" s="1">
        <v>12</v>
      </c>
      <c r="C30" s="62">
        <v>42.64</v>
      </c>
      <c r="D30" s="63">
        <v>42.61</v>
      </c>
      <c r="E30" s="63">
        <v>42.58</v>
      </c>
      <c r="F30" s="63">
        <v>42.41</v>
      </c>
      <c r="G30" s="63">
        <v>42.43</v>
      </c>
      <c r="H30" s="63">
        <v>42.17</v>
      </c>
      <c r="I30" s="188"/>
      <c r="J30" s="192"/>
      <c r="K30" s="188"/>
    </row>
    <row r="31" spans="2:14">
      <c r="B31" s="1">
        <v>13</v>
      </c>
      <c r="C31" s="62">
        <v>42.21</v>
      </c>
      <c r="D31" s="63">
        <v>42.56</v>
      </c>
      <c r="E31" s="63">
        <v>42.66</v>
      </c>
      <c r="F31" s="63">
        <v>42.43</v>
      </c>
      <c r="G31" s="63">
        <v>42.63</v>
      </c>
      <c r="H31" s="63">
        <v>42.3</v>
      </c>
      <c r="I31" s="188"/>
      <c r="J31" s="192"/>
      <c r="K31" s="189"/>
      <c r="L31" s="1"/>
    </row>
    <row r="32" spans="2:14">
      <c r="B32" s="1">
        <v>14</v>
      </c>
      <c r="C32" s="65">
        <v>42.09</v>
      </c>
      <c r="D32" s="63">
        <v>42.5</v>
      </c>
      <c r="E32" s="63">
        <v>42.58</v>
      </c>
      <c r="F32" s="63">
        <v>42.25</v>
      </c>
      <c r="G32" s="63">
        <v>42.67</v>
      </c>
      <c r="H32" s="63">
        <v>42.23</v>
      </c>
      <c r="I32" s="188"/>
      <c r="J32" s="192"/>
      <c r="K32" s="189"/>
      <c r="L32" s="1"/>
    </row>
    <row r="33" spans="2:12">
      <c r="B33" s="1">
        <v>15</v>
      </c>
      <c r="C33" s="62">
        <v>42.32</v>
      </c>
      <c r="D33" s="63">
        <v>42.61</v>
      </c>
      <c r="E33" s="63">
        <v>42.58</v>
      </c>
      <c r="F33" s="63">
        <v>42.75</v>
      </c>
      <c r="G33" s="63">
        <v>42.58</v>
      </c>
      <c r="H33" s="63">
        <v>42.56</v>
      </c>
      <c r="I33" s="188"/>
      <c r="J33" s="192"/>
      <c r="K33" s="189"/>
      <c r="L33" s="1"/>
    </row>
    <row r="34" spans="2:12">
      <c r="B34" s="1">
        <v>16</v>
      </c>
      <c r="C34" s="62">
        <v>42.83</v>
      </c>
      <c r="D34" s="80">
        <v>42.5</v>
      </c>
      <c r="E34" s="63">
        <v>42.8</v>
      </c>
      <c r="F34" s="63">
        <v>42.67</v>
      </c>
      <c r="G34" s="63">
        <v>42.55</v>
      </c>
      <c r="H34" s="63">
        <v>42.72</v>
      </c>
      <c r="I34" s="188"/>
      <c r="J34" s="192"/>
      <c r="K34" s="189"/>
      <c r="L34" s="1"/>
    </row>
    <row r="35" spans="2:12">
      <c r="B35" s="1">
        <v>17</v>
      </c>
      <c r="C35" s="62">
        <v>42.44</v>
      </c>
      <c r="D35" s="63">
        <v>42.38</v>
      </c>
      <c r="E35" s="63">
        <v>42.4</v>
      </c>
      <c r="F35" s="63">
        <v>42.47</v>
      </c>
      <c r="G35" s="63">
        <v>43.04</v>
      </c>
      <c r="H35" s="63">
        <v>42.61</v>
      </c>
      <c r="I35" s="188"/>
      <c r="J35" s="192"/>
      <c r="K35" s="189"/>
      <c r="L35" s="1"/>
    </row>
    <row r="36" spans="2:12">
      <c r="B36" s="1">
        <v>18</v>
      </c>
      <c r="C36" s="62">
        <v>43.45</v>
      </c>
      <c r="D36" s="63">
        <v>42.6</v>
      </c>
      <c r="E36" s="63">
        <v>43.09</v>
      </c>
      <c r="F36" s="63">
        <v>42.52</v>
      </c>
      <c r="G36" s="63">
        <v>42.41</v>
      </c>
      <c r="H36" s="63">
        <v>42.49</v>
      </c>
      <c r="I36" s="188"/>
      <c r="J36" s="192"/>
      <c r="K36" s="189"/>
      <c r="L36" s="1"/>
    </row>
    <row r="37" spans="2:12">
      <c r="B37" s="1">
        <v>19</v>
      </c>
      <c r="C37" s="62">
        <v>42.93</v>
      </c>
      <c r="D37" s="63">
        <v>42.3</v>
      </c>
      <c r="E37" s="63">
        <v>42.88</v>
      </c>
      <c r="F37" s="63">
        <v>43.45</v>
      </c>
      <c r="G37" s="63">
        <v>42.45</v>
      </c>
      <c r="H37" s="63">
        <v>42.56</v>
      </c>
      <c r="I37" s="188"/>
      <c r="J37" s="192"/>
      <c r="K37" s="189"/>
      <c r="L37" s="1"/>
    </row>
    <row r="38" spans="2:12">
      <c r="B38" s="1">
        <v>20</v>
      </c>
      <c r="C38" s="62">
        <v>43.14</v>
      </c>
      <c r="D38" s="63">
        <v>42.54</v>
      </c>
      <c r="E38" s="63">
        <v>42.61</v>
      </c>
      <c r="F38" s="63">
        <v>42.74</v>
      </c>
      <c r="G38" s="63">
        <v>42.41</v>
      </c>
      <c r="H38" s="63">
        <v>42.62</v>
      </c>
      <c r="I38" s="188"/>
      <c r="J38" s="192"/>
      <c r="K38" s="189"/>
      <c r="L38" s="1"/>
    </row>
    <row r="39" spans="2:12">
      <c r="B39" s="1">
        <v>21</v>
      </c>
      <c r="C39" s="62">
        <v>42.59</v>
      </c>
      <c r="D39" s="63">
        <v>42.39</v>
      </c>
      <c r="E39" s="63">
        <v>42.61</v>
      </c>
      <c r="F39" s="63">
        <v>43.68</v>
      </c>
      <c r="G39" s="63">
        <v>42.58</v>
      </c>
      <c r="H39" s="63">
        <v>42.54</v>
      </c>
      <c r="I39" s="188"/>
      <c r="J39" s="192"/>
      <c r="K39" s="189"/>
      <c r="L39" s="1"/>
    </row>
    <row r="40" spans="2:12">
      <c r="B40" s="1">
        <v>22</v>
      </c>
      <c r="C40" s="62">
        <v>42.51</v>
      </c>
      <c r="D40" s="63">
        <v>42.57</v>
      </c>
      <c r="E40" s="63">
        <v>43.19</v>
      </c>
      <c r="F40" s="63">
        <v>42.64</v>
      </c>
      <c r="G40" s="63">
        <v>42.3</v>
      </c>
      <c r="H40" s="63">
        <v>42.94</v>
      </c>
      <c r="I40" s="188"/>
      <c r="J40" s="192"/>
      <c r="K40" s="189"/>
      <c r="L40" s="1"/>
    </row>
    <row r="41" spans="2:12">
      <c r="B41" s="1">
        <v>23</v>
      </c>
      <c r="C41" s="62">
        <v>42.33</v>
      </c>
      <c r="D41" s="63">
        <v>42.43</v>
      </c>
      <c r="E41" s="63">
        <v>42.44</v>
      </c>
      <c r="F41" s="63">
        <v>42.52</v>
      </c>
      <c r="G41" s="63">
        <v>42.82</v>
      </c>
      <c r="H41" s="63">
        <v>42.47</v>
      </c>
      <c r="I41" s="188"/>
      <c r="J41" s="192"/>
      <c r="K41" s="189"/>
      <c r="L41" s="1"/>
    </row>
    <row r="42" spans="2:12">
      <c r="B42" s="1">
        <v>24</v>
      </c>
      <c r="C42" s="62">
        <v>42.15</v>
      </c>
      <c r="D42" s="63">
        <v>42.47</v>
      </c>
      <c r="E42" s="63">
        <v>42.46</v>
      </c>
      <c r="F42" s="63">
        <v>42.41</v>
      </c>
      <c r="G42" s="63">
        <v>43.09</v>
      </c>
      <c r="H42" s="63">
        <v>42.29</v>
      </c>
      <c r="I42" s="188"/>
      <c r="J42" s="192"/>
      <c r="K42" s="189"/>
      <c r="L42" s="1"/>
    </row>
    <row r="43" spans="2:12">
      <c r="B43" s="1">
        <v>25</v>
      </c>
      <c r="C43" s="62">
        <v>42.37</v>
      </c>
      <c r="D43" s="63">
        <v>42.67</v>
      </c>
      <c r="E43" s="63">
        <v>42.59</v>
      </c>
      <c r="F43" s="63">
        <v>42.64</v>
      </c>
      <c r="G43" s="63">
        <v>42.73</v>
      </c>
      <c r="H43" s="63">
        <v>42.44</v>
      </c>
      <c r="I43" s="188"/>
      <c r="J43" s="192"/>
      <c r="K43" s="189"/>
      <c r="L43" s="1"/>
    </row>
    <row r="44" spans="2:12">
      <c r="B44" s="1">
        <v>26</v>
      </c>
      <c r="C44" s="62">
        <v>42.63</v>
      </c>
      <c r="D44" s="63">
        <v>42.67</v>
      </c>
      <c r="E44" s="63">
        <v>42.58</v>
      </c>
      <c r="F44" s="63">
        <v>42.93</v>
      </c>
      <c r="G44" s="63">
        <v>43.22</v>
      </c>
      <c r="H44" s="63">
        <v>42.48</v>
      </c>
      <c r="I44" s="188"/>
      <c r="J44" s="192"/>
      <c r="K44" s="189"/>
      <c r="L44" s="1"/>
    </row>
    <row r="45" spans="2:12">
      <c r="B45" s="1">
        <v>27</v>
      </c>
      <c r="C45" s="62">
        <v>42.32</v>
      </c>
      <c r="D45" s="63">
        <v>42.79</v>
      </c>
      <c r="E45" s="63">
        <v>42.39</v>
      </c>
      <c r="F45" s="63">
        <v>42.43</v>
      </c>
      <c r="G45" s="63">
        <v>42.41</v>
      </c>
      <c r="H45" s="63">
        <v>43.35</v>
      </c>
      <c r="I45" s="188"/>
      <c r="J45" s="192"/>
      <c r="K45" s="189"/>
      <c r="L45" s="1"/>
    </row>
    <row r="46" spans="2:12">
      <c r="B46" s="1">
        <v>28</v>
      </c>
      <c r="C46" s="62">
        <v>42.74</v>
      </c>
      <c r="D46" s="63">
        <v>42.59</v>
      </c>
      <c r="E46" s="63">
        <v>42.76</v>
      </c>
      <c r="F46" s="63">
        <v>42.29</v>
      </c>
      <c r="G46" s="63">
        <v>42.54</v>
      </c>
      <c r="H46" s="63">
        <v>42.25</v>
      </c>
      <c r="I46" s="188"/>
      <c r="J46" s="192"/>
      <c r="K46" s="189"/>
      <c r="L46" s="1"/>
    </row>
    <row r="47" spans="2:12">
      <c r="B47" s="1">
        <v>29</v>
      </c>
      <c r="C47" s="62">
        <v>42.61</v>
      </c>
      <c r="D47" s="63">
        <v>42.85</v>
      </c>
      <c r="E47" s="63">
        <v>42.75</v>
      </c>
      <c r="F47" s="63">
        <v>42.55</v>
      </c>
      <c r="G47" s="63">
        <v>43.81</v>
      </c>
      <c r="H47" s="63">
        <v>42.71</v>
      </c>
      <c r="I47" s="188"/>
      <c r="J47" s="192"/>
      <c r="K47" s="189"/>
      <c r="L47" s="1"/>
    </row>
    <row r="48" spans="2:12">
      <c r="B48" s="1">
        <v>30</v>
      </c>
      <c r="C48" s="62">
        <v>42.55</v>
      </c>
      <c r="D48" s="63">
        <v>42.64</v>
      </c>
      <c r="E48" s="63">
        <v>42.76</v>
      </c>
      <c r="F48" s="63">
        <v>42.57</v>
      </c>
      <c r="G48" s="63">
        <v>42.43</v>
      </c>
      <c r="H48" s="63">
        <v>42.32</v>
      </c>
      <c r="I48" s="188"/>
      <c r="J48" s="192"/>
      <c r="K48" s="189"/>
      <c r="L48" s="1"/>
    </row>
    <row r="49" spans="2:12">
      <c r="B49" s="1">
        <v>31</v>
      </c>
      <c r="C49" s="62">
        <v>42.17</v>
      </c>
      <c r="D49" s="63">
        <v>42.86</v>
      </c>
      <c r="E49" s="63">
        <v>42.62</v>
      </c>
      <c r="F49" s="63">
        <v>42.53</v>
      </c>
      <c r="G49" s="63">
        <v>42.32</v>
      </c>
      <c r="H49" s="63">
        <v>42.73</v>
      </c>
      <c r="I49" s="188"/>
      <c r="J49" s="192"/>
      <c r="K49" s="189"/>
      <c r="L49" s="1"/>
    </row>
    <row r="50" spans="2:12">
      <c r="B50" s="1">
        <v>32</v>
      </c>
      <c r="C50" s="62">
        <v>42.63</v>
      </c>
      <c r="D50" s="63">
        <v>42.33</v>
      </c>
      <c r="E50" s="63">
        <v>42.4</v>
      </c>
      <c r="F50" s="63">
        <v>42.3</v>
      </c>
      <c r="G50" s="63">
        <v>42.55</v>
      </c>
      <c r="H50" s="63">
        <v>42.38</v>
      </c>
      <c r="I50" s="188"/>
      <c r="J50" s="192"/>
      <c r="K50" s="189"/>
      <c r="L50" s="1"/>
    </row>
    <row r="51" spans="2:12">
      <c r="B51" s="1">
        <v>33</v>
      </c>
      <c r="C51" s="62">
        <v>42.32</v>
      </c>
      <c r="D51" s="63">
        <v>42.72</v>
      </c>
      <c r="E51" s="63">
        <v>42.88</v>
      </c>
      <c r="F51" s="63">
        <v>42.84</v>
      </c>
      <c r="G51" s="63">
        <v>42.46</v>
      </c>
      <c r="H51" s="63"/>
      <c r="I51" s="188"/>
      <c r="J51" s="192"/>
      <c r="K51" s="189"/>
      <c r="L51" s="1"/>
    </row>
    <row r="52" spans="2:12">
      <c r="B52" s="1">
        <v>34</v>
      </c>
      <c r="C52" s="62">
        <v>42.54</v>
      </c>
      <c r="D52" s="63">
        <v>42.56</v>
      </c>
      <c r="E52" s="63">
        <v>42.82</v>
      </c>
      <c r="F52" s="63">
        <v>42.63</v>
      </c>
      <c r="G52" s="63">
        <v>42.44</v>
      </c>
      <c r="H52" s="63"/>
      <c r="I52" s="188"/>
      <c r="J52" s="192"/>
      <c r="K52" s="189"/>
      <c r="L52" s="1"/>
    </row>
    <row r="53" spans="2:12">
      <c r="B53" s="1">
        <v>35</v>
      </c>
      <c r="C53" s="62">
        <v>42.68</v>
      </c>
      <c r="D53" s="63">
        <v>42.57</v>
      </c>
      <c r="E53" s="63"/>
      <c r="F53" s="63">
        <v>42.32</v>
      </c>
      <c r="G53" s="63">
        <v>42.33</v>
      </c>
      <c r="H53" s="63"/>
      <c r="I53" s="188"/>
      <c r="J53" s="192"/>
      <c r="K53" s="189"/>
      <c r="L53" s="1"/>
    </row>
    <row r="54" spans="2:12">
      <c r="B54" s="1">
        <v>36</v>
      </c>
      <c r="C54" s="62"/>
      <c r="D54" s="63">
        <v>42.54</v>
      </c>
      <c r="E54" s="63"/>
      <c r="F54" s="63">
        <v>42.72</v>
      </c>
      <c r="G54" s="63">
        <v>42.44</v>
      </c>
      <c r="H54" s="63"/>
      <c r="I54" s="188"/>
      <c r="J54" s="192"/>
      <c r="K54" s="189"/>
      <c r="L54" s="1"/>
    </row>
    <row r="55" spans="2:12">
      <c r="B55" s="1">
        <v>37</v>
      </c>
      <c r="C55" s="62"/>
      <c r="D55" s="63">
        <v>42.99</v>
      </c>
      <c r="E55" s="63"/>
      <c r="F55" s="63">
        <v>43.27</v>
      </c>
      <c r="G55" s="63">
        <v>42.15</v>
      </c>
      <c r="H55" s="63"/>
      <c r="I55" s="188"/>
      <c r="J55" s="192"/>
      <c r="K55" s="189"/>
      <c r="L55" s="1"/>
    </row>
    <row r="56" spans="2:12">
      <c r="B56" s="1">
        <v>38</v>
      </c>
      <c r="C56" s="62"/>
      <c r="D56" s="63">
        <v>42.76</v>
      </c>
      <c r="E56" s="63"/>
      <c r="F56" s="63">
        <v>42.52</v>
      </c>
      <c r="G56" s="63">
        <v>42.38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/>
      <c r="E57" s="63"/>
      <c r="F57" s="63">
        <v>42.97</v>
      </c>
      <c r="G57" s="63">
        <v>42.37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/>
      <c r="E58" s="63"/>
      <c r="F58" s="63">
        <v>42.44</v>
      </c>
      <c r="G58" s="63">
        <v>42.39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/>
      <c r="E59" s="63"/>
      <c r="F59" s="63">
        <v>42.77</v>
      </c>
      <c r="G59" s="63">
        <v>42.47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/>
      <c r="E60" s="63"/>
      <c r="F60" s="63">
        <v>43.1</v>
      </c>
      <c r="G60" s="63">
        <v>42.4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/>
      <c r="E61" s="63"/>
      <c r="F61" s="63">
        <v>42.22</v>
      </c>
      <c r="G61" s="63">
        <v>42.43</v>
      </c>
      <c r="H61" s="63"/>
      <c r="I61" s="188"/>
      <c r="J61" s="192"/>
      <c r="K61" s="189"/>
      <c r="L61" s="1"/>
    </row>
    <row r="62" spans="2:12">
      <c r="B62" s="1">
        <v>44</v>
      </c>
      <c r="C62" s="62"/>
      <c r="D62" s="63"/>
      <c r="E62" s="63"/>
      <c r="F62" s="63">
        <v>42.5</v>
      </c>
      <c r="G62" s="63">
        <v>42.59</v>
      </c>
      <c r="H62" s="63"/>
      <c r="I62" s="188"/>
      <c r="J62" s="192"/>
      <c r="K62" s="189"/>
      <c r="L62" s="1"/>
    </row>
    <row r="63" spans="2:12">
      <c r="B63" s="1">
        <v>45</v>
      </c>
      <c r="C63" s="62"/>
      <c r="D63" s="63"/>
      <c r="E63" s="63"/>
      <c r="F63" s="63">
        <v>42.4</v>
      </c>
      <c r="G63" s="63">
        <v>42.54</v>
      </c>
      <c r="H63" s="63"/>
      <c r="I63" s="188"/>
      <c r="J63" s="192"/>
      <c r="K63" s="189"/>
      <c r="L63" s="1"/>
    </row>
    <row r="64" spans="2:12">
      <c r="B64" s="1">
        <v>46</v>
      </c>
      <c r="C64" s="62"/>
      <c r="D64" s="63"/>
      <c r="E64" s="63"/>
      <c r="F64" s="63">
        <v>42.25</v>
      </c>
      <c r="G64" s="63">
        <v>42.74</v>
      </c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/>
      <c r="F65" s="63">
        <v>42.45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>
        <v>43.06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>
        <v>42.69</v>
      </c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>
        <v>43.12</v>
      </c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>
        <v>42.47</v>
      </c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>
        <v>42.94</v>
      </c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/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0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95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111</v>
      </c>
      <c r="C8" s="160">
        <v>2</v>
      </c>
      <c r="D8" s="200">
        <f>COUNTA(C19:C83)</f>
        <v>33</v>
      </c>
      <c r="E8" s="165">
        <f>COUNTA(C19:C83)</f>
        <v>33</v>
      </c>
      <c r="F8" s="235">
        <f>MIN(C19:C82)</f>
        <v>42.17</v>
      </c>
      <c r="G8" s="203">
        <f>AVERAGE(C19:C85)</f>
        <v>42.732424242424244</v>
      </c>
      <c r="H8" s="146">
        <v>5</v>
      </c>
      <c r="I8" s="169">
        <f>G8-F8</f>
        <v>0.56242424242424249</v>
      </c>
      <c r="J8" s="174">
        <v>1.712962962962963E-2</v>
      </c>
      <c r="K8" s="181">
        <f>J8</f>
        <v>1.712962962962963E-2</v>
      </c>
      <c r="L8" s="182">
        <f>K8</f>
        <v>1.712962962962963E-2</v>
      </c>
      <c r="M8" s="198" t="s">
        <v>171</v>
      </c>
      <c r="N8" s="147"/>
      <c r="O8" s="145"/>
      <c r="P8" s="45"/>
    </row>
    <row r="9" spans="1:16" s="3" customFormat="1" ht="30" customHeight="1">
      <c r="A9" s="158">
        <v>2</v>
      </c>
      <c r="B9" s="164" t="s">
        <v>112</v>
      </c>
      <c r="C9" s="161">
        <v>4</v>
      </c>
      <c r="D9" s="46">
        <f>COUNTA(D19:D83)+D8+1</f>
        <v>64</v>
      </c>
      <c r="E9" s="166">
        <f>COUNTA(D19:D83)+1</f>
        <v>31</v>
      </c>
      <c r="F9" s="236">
        <f>MIN(D19:D82)</f>
        <v>42.28</v>
      </c>
      <c r="G9" s="122">
        <f>AVERAGE(D19:D84)</f>
        <v>42.831333333333333</v>
      </c>
      <c r="H9" s="44">
        <v>0</v>
      </c>
      <c r="I9" s="170">
        <f>G9-F9</f>
        <v>0.55133333333333212</v>
      </c>
      <c r="J9" s="175">
        <v>3.3865740740740738E-2</v>
      </c>
      <c r="K9" s="183">
        <f>J9-J8</f>
        <v>1.6736111111111108E-2</v>
      </c>
      <c r="L9" s="184">
        <f>K9</f>
        <v>1.6736111111111108E-2</v>
      </c>
      <c r="M9" s="199" t="s">
        <v>233</v>
      </c>
      <c r="N9" s="148"/>
      <c r="O9" s="119"/>
      <c r="P9" s="45"/>
    </row>
    <row r="10" spans="1:16" s="3" customFormat="1" ht="30" customHeight="1" thickBot="1">
      <c r="A10" s="158">
        <v>3</v>
      </c>
      <c r="B10" s="164" t="s">
        <v>111</v>
      </c>
      <c r="C10" s="161">
        <v>6</v>
      </c>
      <c r="D10" s="46">
        <f>COUNTA(E19:E83)+D9+1</f>
        <v>117</v>
      </c>
      <c r="E10" s="166">
        <f>COUNTA(E19:E83)+1</f>
        <v>53</v>
      </c>
      <c r="F10" s="262">
        <f>MIN(E19:E84)</f>
        <v>42.02</v>
      </c>
      <c r="G10" s="121">
        <f>AVERAGE(E19:E85)</f>
        <v>42.420576923076915</v>
      </c>
      <c r="H10" s="44">
        <v>2</v>
      </c>
      <c r="I10" s="170">
        <f t="shared" ref="I10:I13" si="0">G10-F10</f>
        <v>0.40057692307691184</v>
      </c>
      <c r="J10" s="175">
        <v>6.1018518518518521E-2</v>
      </c>
      <c r="K10" s="183">
        <f>J10-J9</f>
        <v>2.7152777777777783E-2</v>
      </c>
      <c r="L10" s="184">
        <f>K10+L8</f>
        <v>4.4282407407407409E-2</v>
      </c>
      <c r="M10" s="199" t="s">
        <v>199</v>
      </c>
      <c r="N10" s="149"/>
      <c r="O10" s="132"/>
      <c r="P10" s="45"/>
    </row>
    <row r="11" spans="1:16" s="3" customFormat="1" ht="30" customHeight="1" thickBot="1">
      <c r="A11" s="158">
        <v>4</v>
      </c>
      <c r="B11" s="164" t="s">
        <v>112</v>
      </c>
      <c r="C11" s="161">
        <v>11</v>
      </c>
      <c r="D11" s="46">
        <f>COUNTA(F19:F83)+D10+1</f>
        <v>166</v>
      </c>
      <c r="E11" s="166">
        <f>COUNTA(F19:F83)+1</f>
        <v>49</v>
      </c>
      <c r="F11" s="261">
        <f>MIN(F19:F84)</f>
        <v>41.98</v>
      </c>
      <c r="G11" s="121">
        <f>AVERAGE(F19:F84)</f>
        <v>42.347083333333323</v>
      </c>
      <c r="H11" s="44">
        <v>3</v>
      </c>
      <c r="I11" s="170">
        <f t="shared" si="0"/>
        <v>0.36708333333332632</v>
      </c>
      <c r="J11" s="175">
        <v>8.6180555555555552E-2</v>
      </c>
      <c r="K11" s="183">
        <f>J11-J10</f>
        <v>2.5162037037037031E-2</v>
      </c>
      <c r="L11" s="184">
        <f>K11+L9</f>
        <v>4.1898148148148143E-2</v>
      </c>
      <c r="M11" s="199" t="s">
        <v>216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111</v>
      </c>
      <c r="C12" s="162">
        <v>2</v>
      </c>
      <c r="D12" s="46">
        <f>COUNTA(G19:G83)+D11+1</f>
        <v>209</v>
      </c>
      <c r="E12" s="166">
        <f>COUNTA(G19:G83)+1</f>
        <v>43</v>
      </c>
      <c r="F12" s="202">
        <f>MIN(G19:G84)</f>
        <v>42.12</v>
      </c>
      <c r="G12" s="121">
        <f>AVERAGE(G19:G884)</f>
        <v>42.752142857142857</v>
      </c>
      <c r="H12" s="44">
        <v>3</v>
      </c>
      <c r="I12" s="170">
        <f t="shared" si="0"/>
        <v>0.63214285714285978</v>
      </c>
      <c r="J12" s="175">
        <v>0.1086111111111111</v>
      </c>
      <c r="K12" s="183">
        <f>J12-J11</f>
        <v>2.2430555555555551E-2</v>
      </c>
      <c r="L12" s="185">
        <f t="shared" ref="L12" si="1">K12+L10</f>
        <v>6.671296296296296E-2</v>
      </c>
      <c r="M12" s="199" t="s">
        <v>226</v>
      </c>
      <c r="N12" s="148"/>
      <c r="O12" s="120"/>
    </row>
    <row r="13" spans="1:16" s="3" customFormat="1" ht="30" customHeight="1" thickBot="1">
      <c r="A13" s="159" t="s">
        <v>37</v>
      </c>
      <c r="B13" s="207" t="s">
        <v>112</v>
      </c>
      <c r="C13" s="163">
        <v>12</v>
      </c>
      <c r="D13" s="201">
        <f>COUNTA(H19:H83)+D12+1</f>
        <v>242</v>
      </c>
      <c r="E13" s="237">
        <f>COUNTA(H19:H83)+1</f>
        <v>33</v>
      </c>
      <c r="F13" s="172">
        <f>MIN(H19:H84)</f>
        <v>42.2</v>
      </c>
      <c r="G13" s="150">
        <f>AVERAGE(H19:H84)</f>
        <v>42.439374999999998</v>
      </c>
      <c r="H13" s="151">
        <v>6</v>
      </c>
      <c r="I13" s="173">
        <f t="shared" si="0"/>
        <v>0.23937499999999545</v>
      </c>
      <c r="J13" s="176" t="str">
        <f>'Общие результаты'!G6</f>
        <v>3:00:18</v>
      </c>
      <c r="K13" s="186">
        <f>J13-J12</f>
        <v>1.6597222222222235E-2</v>
      </c>
      <c r="L13" s="187">
        <f>K13+L11</f>
        <v>5.8495370370370378E-2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42.103333333333332</v>
      </c>
      <c r="G14" s="75">
        <f>AVERAGE(G8,G10,G12)</f>
        <v>42.635048007548008</v>
      </c>
      <c r="H14" s="130" t="s">
        <v>264</v>
      </c>
      <c r="I14" s="76">
        <f>AVERAGE(I8,I10,I12)</f>
        <v>0.53171467421467133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42.153333333333329</v>
      </c>
      <c r="G15" s="52">
        <f>AVERAGE(G9,G11,G13)</f>
        <v>42.53926388888889</v>
      </c>
      <c r="H15" s="131" t="s">
        <v>267</v>
      </c>
      <c r="I15" s="53">
        <f>AVERAGE(I9,I11,I13)</f>
        <v>0.38593055555555128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42.12833333333333</v>
      </c>
      <c r="G16" s="56">
        <f>AVERAGE(C19:H81)</f>
        <v>42.562405063291109</v>
      </c>
      <c r="H16" s="57"/>
      <c r="I16" s="58">
        <f>AVERAGE(I8:I13)</f>
        <v>0.45882261488511134</v>
      </c>
      <c r="J16" s="50"/>
      <c r="K16" s="50"/>
      <c r="L16" s="50"/>
      <c r="M16" s="54"/>
      <c r="N16" s="54"/>
    </row>
    <row r="18" spans="2:14" ht="15.75" thickBot="1">
      <c r="C18" s="59" t="str">
        <f>B8</f>
        <v>Харченко Артем</v>
      </c>
      <c r="D18" s="59" t="str">
        <f>B9</f>
        <v>Голуб Сергей</v>
      </c>
      <c r="E18" s="13" t="str">
        <f>B10</f>
        <v>Харченко Артем</v>
      </c>
      <c r="F18" s="13" t="str">
        <f>B11</f>
        <v>Голуб Сергей</v>
      </c>
      <c r="G18" s="13" t="str">
        <f>B12</f>
        <v>Харченко Артем</v>
      </c>
      <c r="H18" s="13" t="str">
        <f>B13</f>
        <v>Голуб Сергей</v>
      </c>
      <c r="I18" s="13"/>
      <c r="J18" s="13"/>
    </row>
    <row r="19" spans="2:14">
      <c r="B19" s="1">
        <v>1</v>
      </c>
      <c r="C19" s="60">
        <v>46.02</v>
      </c>
      <c r="D19" s="61">
        <v>42.79</v>
      </c>
      <c r="E19" s="61">
        <v>42.64</v>
      </c>
      <c r="F19" s="61">
        <v>42.61</v>
      </c>
      <c r="G19" s="61">
        <v>42.77</v>
      </c>
      <c r="H19" s="61">
        <v>42.67</v>
      </c>
      <c r="I19" s="190"/>
      <c r="J19" s="191"/>
      <c r="K19" s="188"/>
      <c r="M19" s="2"/>
      <c r="N19" s="2"/>
    </row>
    <row r="20" spans="2:14">
      <c r="B20" s="1">
        <v>2</v>
      </c>
      <c r="C20" s="62">
        <v>44.03</v>
      </c>
      <c r="D20" s="63">
        <v>42.9</v>
      </c>
      <c r="E20" s="63">
        <v>43.01</v>
      </c>
      <c r="F20" s="63">
        <v>42.57</v>
      </c>
      <c r="G20" s="63">
        <v>43.43</v>
      </c>
      <c r="H20" s="63">
        <v>42.64</v>
      </c>
      <c r="I20" s="188"/>
      <c r="J20" s="192"/>
      <c r="K20" s="188"/>
      <c r="M20" s="3"/>
      <c r="N20" s="3"/>
    </row>
    <row r="21" spans="2:14">
      <c r="B21" s="1">
        <v>3</v>
      </c>
      <c r="C21" s="62">
        <v>43.36</v>
      </c>
      <c r="D21" s="63">
        <v>42.65</v>
      </c>
      <c r="E21" s="63">
        <v>42.27</v>
      </c>
      <c r="F21" s="63">
        <v>42.28</v>
      </c>
      <c r="G21" s="63">
        <v>42.42</v>
      </c>
      <c r="H21" s="63">
        <v>42.28</v>
      </c>
      <c r="I21" s="188"/>
      <c r="J21" s="192"/>
      <c r="K21" s="188"/>
      <c r="M21" s="3"/>
      <c r="N21" s="3"/>
    </row>
    <row r="22" spans="2:14">
      <c r="B22" s="1">
        <v>4</v>
      </c>
      <c r="C22" s="62">
        <v>42.98</v>
      </c>
      <c r="D22" s="63">
        <v>42.94</v>
      </c>
      <c r="E22" s="63">
        <v>42.22</v>
      </c>
      <c r="F22" s="63">
        <v>42.24</v>
      </c>
      <c r="G22" s="63">
        <v>42.46</v>
      </c>
      <c r="H22" s="63">
        <v>42.46</v>
      </c>
      <c r="I22" s="188"/>
      <c r="J22" s="192"/>
      <c r="K22" s="188"/>
      <c r="M22" s="3"/>
      <c r="N22" s="3"/>
    </row>
    <row r="23" spans="2:14">
      <c r="B23" s="1">
        <v>5</v>
      </c>
      <c r="C23" s="62">
        <v>42.34</v>
      </c>
      <c r="D23" s="63">
        <v>42.88</v>
      </c>
      <c r="E23" s="63">
        <v>43.34</v>
      </c>
      <c r="F23" s="63">
        <v>42.17</v>
      </c>
      <c r="G23" s="63">
        <v>43.19</v>
      </c>
      <c r="H23" s="63">
        <v>42.31</v>
      </c>
      <c r="I23" s="188"/>
      <c r="J23" s="192"/>
      <c r="K23" s="188"/>
    </row>
    <row r="24" spans="2:14">
      <c r="B24" s="1">
        <v>6</v>
      </c>
      <c r="C24" s="62">
        <v>42.26</v>
      </c>
      <c r="D24" s="63">
        <v>42.92</v>
      </c>
      <c r="E24" s="63">
        <v>42.5</v>
      </c>
      <c r="F24" s="63">
        <v>42.28</v>
      </c>
      <c r="G24" s="63">
        <v>42.45</v>
      </c>
      <c r="H24" s="63">
        <v>42.54</v>
      </c>
      <c r="I24" s="188"/>
      <c r="J24" s="192"/>
      <c r="K24" s="188"/>
    </row>
    <row r="25" spans="2:14">
      <c r="B25" s="1">
        <v>7</v>
      </c>
      <c r="C25" s="62">
        <v>42.25</v>
      </c>
      <c r="D25" s="63">
        <v>42.88</v>
      </c>
      <c r="E25" s="63">
        <v>42.41</v>
      </c>
      <c r="F25" s="63">
        <v>42.19</v>
      </c>
      <c r="G25" s="63">
        <v>42.46</v>
      </c>
      <c r="H25" s="63">
        <v>42.34</v>
      </c>
      <c r="I25" s="188"/>
      <c r="J25" s="192"/>
      <c r="K25" s="188"/>
    </row>
    <row r="26" spans="2:14">
      <c r="B26" s="1">
        <v>8</v>
      </c>
      <c r="C26" s="62">
        <v>43.72</v>
      </c>
      <c r="D26" s="63">
        <v>43.05</v>
      </c>
      <c r="E26" s="63">
        <v>42.31</v>
      </c>
      <c r="F26" s="63">
        <v>42.31</v>
      </c>
      <c r="G26" s="63">
        <v>42.31</v>
      </c>
      <c r="H26" s="63">
        <v>42.26</v>
      </c>
      <c r="I26" s="188"/>
      <c r="J26" s="192"/>
      <c r="K26" s="188"/>
    </row>
    <row r="27" spans="2:14">
      <c r="B27" s="1">
        <v>9</v>
      </c>
      <c r="C27" s="74">
        <v>42.21</v>
      </c>
      <c r="D27" s="63">
        <v>43.13</v>
      </c>
      <c r="E27" s="63">
        <v>42.42</v>
      </c>
      <c r="F27" s="63">
        <v>42.24</v>
      </c>
      <c r="G27" s="63">
        <v>42.31</v>
      </c>
      <c r="H27" s="63">
        <v>42.42</v>
      </c>
      <c r="I27" s="188"/>
      <c r="J27" s="192"/>
      <c r="K27" s="188"/>
    </row>
    <row r="28" spans="2:14">
      <c r="B28" s="1">
        <v>10</v>
      </c>
      <c r="C28" s="62">
        <v>42.52</v>
      </c>
      <c r="D28" s="63">
        <v>43.32</v>
      </c>
      <c r="E28" s="63">
        <v>42.26</v>
      </c>
      <c r="F28" s="63">
        <v>42.59</v>
      </c>
      <c r="G28" s="63">
        <v>42.49</v>
      </c>
      <c r="H28" s="63">
        <v>42.52</v>
      </c>
      <c r="I28" s="188"/>
      <c r="J28" s="192"/>
      <c r="K28" s="188"/>
    </row>
    <row r="29" spans="2:14">
      <c r="B29" s="1">
        <v>11</v>
      </c>
      <c r="C29" s="62">
        <v>42.39</v>
      </c>
      <c r="D29" s="63">
        <v>42.69</v>
      </c>
      <c r="E29" s="63">
        <v>42.25</v>
      </c>
      <c r="F29" s="63">
        <v>42.34</v>
      </c>
      <c r="G29" s="63">
        <v>42.44</v>
      </c>
      <c r="H29" s="63">
        <v>43.18</v>
      </c>
      <c r="I29" s="188"/>
      <c r="J29" s="192"/>
      <c r="K29" s="188"/>
    </row>
    <row r="30" spans="2:14">
      <c r="B30" s="1">
        <v>12</v>
      </c>
      <c r="C30" s="62">
        <v>42.38</v>
      </c>
      <c r="D30" s="63">
        <v>44.15</v>
      </c>
      <c r="E30" s="63">
        <v>42.37</v>
      </c>
      <c r="F30" s="63">
        <v>42.42</v>
      </c>
      <c r="G30" s="63">
        <v>42.45</v>
      </c>
      <c r="H30" s="63">
        <v>42.34</v>
      </c>
      <c r="I30" s="188"/>
      <c r="J30" s="192"/>
      <c r="K30" s="188"/>
    </row>
    <row r="31" spans="2:14">
      <c r="B31" s="1">
        <v>13</v>
      </c>
      <c r="C31" s="62">
        <v>42.17</v>
      </c>
      <c r="D31" s="63">
        <v>43.33</v>
      </c>
      <c r="E31" s="63">
        <v>42.4</v>
      </c>
      <c r="F31" s="63">
        <v>42.18</v>
      </c>
      <c r="G31" s="63">
        <v>42.36</v>
      </c>
      <c r="H31" s="63">
        <v>42.42</v>
      </c>
      <c r="I31" s="188"/>
      <c r="J31" s="192"/>
      <c r="K31" s="189"/>
      <c r="L31" s="1"/>
    </row>
    <row r="32" spans="2:14">
      <c r="B32" s="1">
        <v>14</v>
      </c>
      <c r="C32" s="65">
        <v>43.37</v>
      </c>
      <c r="D32" s="63">
        <v>42.6</v>
      </c>
      <c r="E32" s="63">
        <v>42.33</v>
      </c>
      <c r="F32" s="63">
        <v>42.29</v>
      </c>
      <c r="G32" s="63">
        <v>42.72</v>
      </c>
      <c r="H32" s="63">
        <v>42.34</v>
      </c>
      <c r="I32" s="188"/>
      <c r="J32" s="192"/>
      <c r="K32" s="189"/>
      <c r="L32" s="1"/>
    </row>
    <row r="33" spans="2:12">
      <c r="B33" s="1">
        <v>15</v>
      </c>
      <c r="C33" s="62">
        <v>44.16</v>
      </c>
      <c r="D33" s="63">
        <v>43.08</v>
      </c>
      <c r="E33" s="63">
        <v>42.27</v>
      </c>
      <c r="F33" s="63">
        <v>42.3</v>
      </c>
      <c r="G33" s="63">
        <v>42.73</v>
      </c>
      <c r="H33" s="63">
        <v>42.24</v>
      </c>
      <c r="I33" s="188"/>
      <c r="J33" s="192"/>
      <c r="K33" s="189"/>
      <c r="L33" s="1"/>
    </row>
    <row r="34" spans="2:12">
      <c r="B34" s="1">
        <v>16</v>
      </c>
      <c r="C34" s="62">
        <v>42.31</v>
      </c>
      <c r="D34" s="80">
        <v>43.24</v>
      </c>
      <c r="E34" s="63">
        <v>42.73</v>
      </c>
      <c r="F34" s="63">
        <v>42.25</v>
      </c>
      <c r="G34" s="63">
        <v>42.73</v>
      </c>
      <c r="H34" s="63">
        <v>42.54</v>
      </c>
      <c r="I34" s="188"/>
      <c r="J34" s="192"/>
      <c r="K34" s="189"/>
      <c r="L34" s="1"/>
    </row>
    <row r="35" spans="2:12">
      <c r="B35" s="1">
        <v>17</v>
      </c>
      <c r="C35" s="62">
        <v>42.3</v>
      </c>
      <c r="D35" s="63">
        <v>42.51</v>
      </c>
      <c r="E35" s="63">
        <v>42.43</v>
      </c>
      <c r="F35" s="63">
        <v>42.43</v>
      </c>
      <c r="G35" s="63">
        <v>42.72</v>
      </c>
      <c r="H35" s="63">
        <v>42.42</v>
      </c>
      <c r="I35" s="188"/>
      <c r="J35" s="192"/>
      <c r="K35" s="189"/>
      <c r="L35" s="1"/>
    </row>
    <row r="36" spans="2:12">
      <c r="B36" s="1">
        <v>18</v>
      </c>
      <c r="C36" s="62">
        <v>42.32</v>
      </c>
      <c r="D36" s="63">
        <v>42.42</v>
      </c>
      <c r="E36" s="63">
        <v>42.69</v>
      </c>
      <c r="F36" s="63">
        <v>42.37</v>
      </c>
      <c r="G36" s="63">
        <v>43.24</v>
      </c>
      <c r="H36" s="63">
        <v>42.42</v>
      </c>
      <c r="I36" s="188"/>
      <c r="J36" s="192"/>
      <c r="K36" s="189"/>
      <c r="L36" s="1"/>
    </row>
    <row r="37" spans="2:12">
      <c r="B37" s="1">
        <v>19</v>
      </c>
      <c r="C37" s="62">
        <v>42.31</v>
      </c>
      <c r="D37" s="63">
        <v>42.75</v>
      </c>
      <c r="E37" s="63">
        <v>42.59</v>
      </c>
      <c r="F37" s="63">
        <v>42.23</v>
      </c>
      <c r="G37" s="63">
        <v>52.37</v>
      </c>
      <c r="H37" s="63">
        <v>42.25</v>
      </c>
      <c r="I37" s="188"/>
      <c r="J37" s="192"/>
      <c r="K37" s="189"/>
      <c r="L37" s="1"/>
    </row>
    <row r="38" spans="2:12">
      <c r="B38" s="1">
        <v>20</v>
      </c>
      <c r="C38" s="62">
        <v>42.27</v>
      </c>
      <c r="D38" s="63">
        <v>42.59</v>
      </c>
      <c r="E38" s="63">
        <v>42.26</v>
      </c>
      <c r="F38" s="63">
        <v>41.98</v>
      </c>
      <c r="G38" s="63">
        <v>42.52</v>
      </c>
      <c r="H38" s="63">
        <v>42.49</v>
      </c>
      <c r="I38" s="188"/>
      <c r="J38" s="192"/>
      <c r="K38" s="189"/>
      <c r="L38" s="1"/>
    </row>
    <row r="39" spans="2:12">
      <c r="B39" s="1">
        <v>21</v>
      </c>
      <c r="C39" s="62">
        <v>42.49</v>
      </c>
      <c r="D39" s="63">
        <v>42.55</v>
      </c>
      <c r="E39" s="63">
        <v>42.35</v>
      </c>
      <c r="F39" s="63">
        <v>42.2</v>
      </c>
      <c r="G39" s="63">
        <v>42.6</v>
      </c>
      <c r="H39" s="63">
        <v>42.28</v>
      </c>
      <c r="I39" s="188"/>
      <c r="J39" s="192"/>
      <c r="K39" s="189"/>
      <c r="L39" s="1"/>
    </row>
    <row r="40" spans="2:12">
      <c r="B40" s="1">
        <v>22</v>
      </c>
      <c r="C40" s="62">
        <v>42.44</v>
      </c>
      <c r="D40" s="63">
        <v>42.67</v>
      </c>
      <c r="E40" s="63">
        <v>42.2</v>
      </c>
      <c r="F40" s="63">
        <v>42.07</v>
      </c>
      <c r="G40" s="63">
        <v>42.3</v>
      </c>
      <c r="H40" s="63">
        <v>42.32</v>
      </c>
      <c r="I40" s="188"/>
      <c r="J40" s="192"/>
      <c r="K40" s="189"/>
      <c r="L40" s="1"/>
    </row>
    <row r="41" spans="2:12">
      <c r="B41" s="1">
        <v>23</v>
      </c>
      <c r="C41" s="62">
        <v>42.36</v>
      </c>
      <c r="D41" s="63">
        <v>42.44</v>
      </c>
      <c r="E41" s="63">
        <v>42.32</v>
      </c>
      <c r="F41" s="63">
        <v>42.32</v>
      </c>
      <c r="G41" s="63">
        <v>42.4</v>
      </c>
      <c r="H41" s="63">
        <v>42.39</v>
      </c>
      <c r="I41" s="188"/>
      <c r="J41" s="192"/>
      <c r="K41" s="189"/>
      <c r="L41" s="1"/>
    </row>
    <row r="42" spans="2:12">
      <c r="B42" s="1">
        <v>24</v>
      </c>
      <c r="C42" s="62">
        <v>42.47</v>
      </c>
      <c r="D42" s="63">
        <v>42.57</v>
      </c>
      <c r="E42" s="63">
        <v>42.24</v>
      </c>
      <c r="F42" s="63">
        <v>42.24</v>
      </c>
      <c r="G42" s="63">
        <v>42.22</v>
      </c>
      <c r="H42" s="63">
        <v>42.2</v>
      </c>
      <c r="I42" s="188"/>
      <c r="J42" s="192"/>
      <c r="K42" s="189"/>
      <c r="L42" s="1"/>
    </row>
    <row r="43" spans="2:12">
      <c r="B43" s="1">
        <v>25</v>
      </c>
      <c r="C43" s="62">
        <v>42.61</v>
      </c>
      <c r="D43" s="63">
        <v>42.42</v>
      </c>
      <c r="E43" s="63">
        <v>42.56</v>
      </c>
      <c r="F43" s="63">
        <v>42.25</v>
      </c>
      <c r="G43" s="63">
        <v>42.56</v>
      </c>
      <c r="H43" s="63">
        <v>42.47</v>
      </c>
      <c r="I43" s="188"/>
      <c r="J43" s="192"/>
      <c r="K43" s="189"/>
      <c r="L43" s="1"/>
    </row>
    <row r="44" spans="2:12">
      <c r="B44" s="1">
        <v>26</v>
      </c>
      <c r="C44" s="62">
        <v>42.25</v>
      </c>
      <c r="D44" s="63">
        <v>42.28</v>
      </c>
      <c r="E44" s="63">
        <v>42.12</v>
      </c>
      <c r="F44" s="63">
        <v>42.32</v>
      </c>
      <c r="G44" s="63">
        <v>42.36</v>
      </c>
      <c r="H44" s="63">
        <v>42.59</v>
      </c>
      <c r="I44" s="188"/>
      <c r="J44" s="192"/>
      <c r="K44" s="189"/>
      <c r="L44" s="1"/>
    </row>
    <row r="45" spans="2:12">
      <c r="B45" s="1">
        <v>27</v>
      </c>
      <c r="C45" s="62">
        <v>42.46</v>
      </c>
      <c r="D45" s="63">
        <v>42.7</v>
      </c>
      <c r="E45" s="63">
        <v>42.02</v>
      </c>
      <c r="F45" s="63">
        <v>42.34</v>
      </c>
      <c r="G45" s="63">
        <v>42.41</v>
      </c>
      <c r="H45" s="63">
        <v>42.74</v>
      </c>
      <c r="I45" s="188"/>
      <c r="J45" s="192"/>
      <c r="K45" s="189"/>
      <c r="L45" s="1"/>
    </row>
    <row r="46" spans="2:12">
      <c r="B46" s="1">
        <v>28</v>
      </c>
      <c r="C46" s="62">
        <v>42.49</v>
      </c>
      <c r="D46" s="63">
        <v>42.52</v>
      </c>
      <c r="E46" s="63">
        <v>42.21</v>
      </c>
      <c r="F46" s="63">
        <v>42.3</v>
      </c>
      <c r="G46" s="63">
        <v>42.4</v>
      </c>
      <c r="H46" s="63">
        <v>42.37</v>
      </c>
      <c r="I46" s="188"/>
      <c r="J46" s="192"/>
      <c r="K46" s="189"/>
      <c r="L46" s="1"/>
    </row>
    <row r="47" spans="2:12">
      <c r="B47" s="1">
        <v>29</v>
      </c>
      <c r="C47" s="62">
        <v>42.37</v>
      </c>
      <c r="D47" s="63">
        <v>42.48</v>
      </c>
      <c r="E47" s="63">
        <v>42.34</v>
      </c>
      <c r="F47" s="63">
        <v>42.25</v>
      </c>
      <c r="G47" s="63">
        <v>42.12</v>
      </c>
      <c r="H47" s="63">
        <v>42.42</v>
      </c>
      <c r="I47" s="188"/>
      <c r="J47" s="192"/>
      <c r="K47" s="189"/>
      <c r="L47" s="1"/>
    </row>
    <row r="48" spans="2:12">
      <c r="B48" s="1">
        <v>30</v>
      </c>
      <c r="C48" s="62">
        <v>42.39</v>
      </c>
      <c r="D48" s="63">
        <v>43.49</v>
      </c>
      <c r="E48" s="63">
        <v>42.37</v>
      </c>
      <c r="F48" s="63">
        <v>42.42</v>
      </c>
      <c r="G48" s="63">
        <v>42.2</v>
      </c>
      <c r="H48" s="63">
        <v>42.65</v>
      </c>
      <c r="I48" s="188"/>
      <c r="J48" s="192"/>
      <c r="K48" s="189"/>
      <c r="L48" s="1"/>
    </row>
    <row r="49" spans="2:12">
      <c r="B49" s="1">
        <v>31</v>
      </c>
      <c r="C49" s="62">
        <v>42.44</v>
      </c>
      <c r="D49" s="63"/>
      <c r="E49" s="63">
        <v>42.53</v>
      </c>
      <c r="F49" s="63">
        <v>42.24</v>
      </c>
      <c r="G49" s="63">
        <v>42.25</v>
      </c>
      <c r="H49" s="63">
        <v>42.23</v>
      </c>
      <c r="I49" s="188"/>
      <c r="J49" s="192"/>
      <c r="K49" s="189"/>
      <c r="L49" s="1"/>
    </row>
    <row r="50" spans="2:12">
      <c r="B50" s="1">
        <v>32</v>
      </c>
      <c r="C50" s="62">
        <v>42.56</v>
      </c>
      <c r="D50" s="63"/>
      <c r="E50" s="63">
        <v>42.3</v>
      </c>
      <c r="F50" s="63">
        <v>42.18</v>
      </c>
      <c r="G50" s="63">
        <v>42.28</v>
      </c>
      <c r="H50" s="63">
        <v>42.32</v>
      </c>
      <c r="I50" s="188"/>
      <c r="J50" s="192"/>
      <c r="K50" s="189"/>
      <c r="L50" s="1"/>
    </row>
    <row r="51" spans="2:12">
      <c r="B51" s="1">
        <v>33</v>
      </c>
      <c r="C51" s="62">
        <v>43.17</v>
      </c>
      <c r="D51" s="63"/>
      <c r="E51" s="63">
        <v>42.47</v>
      </c>
      <c r="F51" s="63">
        <v>42.47</v>
      </c>
      <c r="G51" s="63">
        <v>42.15</v>
      </c>
      <c r="H51" s="63"/>
      <c r="I51" s="188"/>
      <c r="J51" s="192"/>
      <c r="K51" s="189"/>
      <c r="L51" s="1"/>
    </row>
    <row r="52" spans="2:12">
      <c r="B52" s="1">
        <v>34</v>
      </c>
      <c r="C52" s="62"/>
      <c r="D52" s="63"/>
      <c r="E52" s="63">
        <v>42.58</v>
      </c>
      <c r="F52" s="63">
        <v>43.24</v>
      </c>
      <c r="G52" s="63">
        <v>42.32</v>
      </c>
      <c r="H52" s="63"/>
      <c r="I52" s="188"/>
      <c r="J52" s="192"/>
      <c r="K52" s="189"/>
      <c r="L52" s="1"/>
    </row>
    <row r="53" spans="2:12">
      <c r="B53" s="1">
        <v>35</v>
      </c>
      <c r="C53" s="62"/>
      <c r="D53" s="63"/>
      <c r="E53" s="63">
        <v>42.35</v>
      </c>
      <c r="F53" s="63">
        <v>42.26</v>
      </c>
      <c r="G53" s="63">
        <v>42.47</v>
      </c>
      <c r="H53" s="63"/>
      <c r="I53" s="188"/>
      <c r="J53" s="192"/>
      <c r="K53" s="189"/>
      <c r="L53" s="1"/>
    </row>
    <row r="54" spans="2:12">
      <c r="B54" s="1">
        <v>36</v>
      </c>
      <c r="C54" s="62"/>
      <c r="D54" s="63"/>
      <c r="E54" s="63">
        <v>42.31</v>
      </c>
      <c r="F54" s="63">
        <v>42.26</v>
      </c>
      <c r="G54" s="63">
        <v>42.49</v>
      </c>
      <c r="H54" s="63"/>
      <c r="I54" s="188"/>
      <c r="J54" s="192"/>
      <c r="K54" s="189"/>
      <c r="L54" s="1"/>
    </row>
    <row r="55" spans="2:12">
      <c r="B55" s="1">
        <v>37</v>
      </c>
      <c r="C55" s="62"/>
      <c r="D55" s="63"/>
      <c r="E55" s="63">
        <v>42.33</v>
      </c>
      <c r="F55" s="63">
        <v>42.32</v>
      </c>
      <c r="G55" s="63">
        <v>42.32</v>
      </c>
      <c r="H55" s="63"/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42.19</v>
      </c>
      <c r="F56" s="63">
        <v>42.2</v>
      </c>
      <c r="G56" s="63">
        <v>42.44</v>
      </c>
      <c r="H56" s="63"/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42.29</v>
      </c>
      <c r="F57" s="63">
        <v>42.75</v>
      </c>
      <c r="G57" s="63">
        <v>42.46</v>
      </c>
      <c r="H57" s="63"/>
      <c r="I57" s="188"/>
      <c r="J57" s="192"/>
      <c r="K57" s="189"/>
      <c r="L57" s="1"/>
    </row>
    <row r="58" spans="2:12">
      <c r="B58" s="1">
        <v>40</v>
      </c>
      <c r="C58" s="62"/>
      <c r="D58" s="63"/>
      <c r="E58" s="63">
        <v>42.07</v>
      </c>
      <c r="F58" s="63">
        <v>42.06</v>
      </c>
      <c r="G58" s="63">
        <v>42.66</v>
      </c>
      <c r="H58" s="63"/>
      <c r="I58" s="188"/>
      <c r="J58" s="192"/>
      <c r="K58" s="189"/>
      <c r="L58" s="1"/>
    </row>
    <row r="59" spans="2:12">
      <c r="B59" s="1">
        <v>41</v>
      </c>
      <c r="C59" s="62"/>
      <c r="D59" s="63"/>
      <c r="E59" s="63">
        <v>42.31</v>
      </c>
      <c r="F59" s="63">
        <v>42.3</v>
      </c>
      <c r="G59" s="63">
        <v>42.47</v>
      </c>
      <c r="H59" s="63"/>
      <c r="I59" s="188"/>
      <c r="J59" s="192"/>
      <c r="K59" s="189"/>
      <c r="L59" s="1"/>
    </row>
    <row r="60" spans="2:12">
      <c r="B60" s="1">
        <v>42</v>
      </c>
      <c r="C60" s="62"/>
      <c r="D60" s="63"/>
      <c r="E60" s="63">
        <v>42.18</v>
      </c>
      <c r="F60" s="63">
        <v>41.99</v>
      </c>
      <c r="G60" s="63">
        <v>43.14</v>
      </c>
      <c r="H60" s="63"/>
      <c r="I60" s="188"/>
      <c r="J60" s="192"/>
      <c r="K60" s="189"/>
      <c r="L60" s="1"/>
    </row>
    <row r="61" spans="2:12">
      <c r="B61" s="1">
        <v>43</v>
      </c>
      <c r="C61" s="62"/>
      <c r="D61" s="63"/>
      <c r="E61" s="63">
        <v>42.51</v>
      </c>
      <c r="F61" s="63">
        <v>42.12</v>
      </c>
      <c r="G61" s="63"/>
      <c r="H61" s="63"/>
      <c r="I61" s="188"/>
      <c r="J61" s="192"/>
      <c r="K61" s="189"/>
      <c r="L61" s="1"/>
    </row>
    <row r="62" spans="2:12">
      <c r="B62" s="1">
        <v>44</v>
      </c>
      <c r="C62" s="62"/>
      <c r="D62" s="63"/>
      <c r="E62" s="63">
        <v>42.25</v>
      </c>
      <c r="F62" s="63">
        <v>42.11</v>
      </c>
      <c r="G62" s="63"/>
      <c r="H62" s="63"/>
      <c r="I62" s="188"/>
      <c r="J62" s="192"/>
      <c r="K62" s="189"/>
      <c r="L62" s="1"/>
    </row>
    <row r="63" spans="2:12">
      <c r="B63" s="1">
        <v>45</v>
      </c>
      <c r="C63" s="62"/>
      <c r="D63" s="63"/>
      <c r="E63" s="63">
        <v>43.4</v>
      </c>
      <c r="F63" s="63">
        <v>43.52</v>
      </c>
      <c r="G63" s="63"/>
      <c r="H63" s="63"/>
      <c r="I63" s="188"/>
      <c r="J63" s="192"/>
      <c r="K63" s="189"/>
      <c r="L63" s="1"/>
    </row>
    <row r="64" spans="2:12">
      <c r="B64" s="1">
        <v>46</v>
      </c>
      <c r="C64" s="62"/>
      <c r="D64" s="63"/>
      <c r="E64" s="63">
        <v>42.45</v>
      </c>
      <c r="F64" s="63">
        <v>42.57</v>
      </c>
      <c r="G64" s="63"/>
      <c r="H64" s="63"/>
      <c r="I64" s="188"/>
      <c r="J64" s="192"/>
      <c r="K64" s="189"/>
      <c r="L64" s="1"/>
    </row>
    <row r="65" spans="1:16">
      <c r="B65" s="1">
        <v>47</v>
      </c>
      <c r="C65" s="62"/>
      <c r="D65" s="63"/>
      <c r="E65" s="63">
        <v>42.21</v>
      </c>
      <c r="F65" s="63">
        <v>42.37</v>
      </c>
      <c r="G65" s="63"/>
      <c r="H65" s="63"/>
      <c r="I65" s="188"/>
      <c r="J65" s="192"/>
      <c r="K65" s="189"/>
      <c r="L65" s="1"/>
    </row>
    <row r="66" spans="1:16">
      <c r="B66" s="1">
        <v>48</v>
      </c>
      <c r="C66" s="62"/>
      <c r="D66" s="63"/>
      <c r="E66" s="63">
        <v>42.29</v>
      </c>
      <c r="F66" s="63">
        <v>42.72</v>
      </c>
      <c r="G66" s="63"/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>
        <v>42.47</v>
      </c>
      <c r="F67" s="63"/>
      <c r="G67" s="63"/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>
        <v>42.83</v>
      </c>
      <c r="F68" s="63"/>
      <c r="G68" s="63"/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>
        <v>42.46</v>
      </c>
      <c r="F69" s="63"/>
      <c r="G69" s="63"/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>
        <v>42.66</v>
      </c>
      <c r="F70" s="63"/>
      <c r="G70" s="63"/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/>
      <c r="G71" s="63"/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1"/>
  <dimension ref="A2:P81"/>
  <sheetViews>
    <sheetView zoomScale="90" zoomScaleNormal="90" workbookViewId="0">
      <selection activeCell="N14" sqref="N1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94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268</v>
      </c>
      <c r="C8" s="160">
        <v>1</v>
      </c>
      <c r="D8" s="200">
        <f>COUNTA(C19:C83)</f>
        <v>29</v>
      </c>
      <c r="E8" s="165">
        <f>COUNTA(C19:C83)</f>
        <v>29</v>
      </c>
      <c r="F8" s="261">
        <f>MIN(C19:C82)</f>
        <v>42.11</v>
      </c>
      <c r="G8" s="203">
        <f>AVERAGE(C19:C85)</f>
        <v>42.792758620689654</v>
      </c>
      <c r="H8" s="146">
        <v>2</v>
      </c>
      <c r="I8" s="169">
        <f>G8-F8</f>
        <v>0.68275862068965409</v>
      </c>
      <c r="J8" s="174">
        <v>1.7037037037037038E-2</v>
      </c>
      <c r="K8" s="181">
        <f>J8</f>
        <v>1.7037037037037038E-2</v>
      </c>
      <c r="L8" s="182">
        <f>K8</f>
        <v>1.7037037037037038E-2</v>
      </c>
      <c r="M8" s="198" t="s">
        <v>166</v>
      </c>
      <c r="N8" s="269" t="s">
        <v>238</v>
      </c>
      <c r="O8" s="270" t="s">
        <v>244</v>
      </c>
      <c r="P8" s="45"/>
    </row>
    <row r="9" spans="1:16" s="3" customFormat="1" ht="30" customHeight="1">
      <c r="A9" s="158">
        <v>2</v>
      </c>
      <c r="B9" s="164" t="s">
        <v>110</v>
      </c>
      <c r="C9" s="161">
        <v>8</v>
      </c>
      <c r="D9" s="46">
        <f>COUNTA(D19:D83)+D8+1</f>
        <v>65</v>
      </c>
      <c r="E9" s="166">
        <f>COUNTA(D19:D83)+1</f>
        <v>36</v>
      </c>
      <c r="F9" s="266">
        <f>MIN(D19:D82)</f>
        <v>42.42</v>
      </c>
      <c r="G9" s="122">
        <f>AVERAGE(D19:D84)</f>
        <v>42.894285714285715</v>
      </c>
      <c r="H9" s="44">
        <v>3</v>
      </c>
      <c r="I9" s="170">
        <f>G9-F9</f>
        <v>0.47428571428571331</v>
      </c>
      <c r="J9" s="175">
        <v>3.6122685185185181E-2</v>
      </c>
      <c r="K9" s="183">
        <f>J9-J8</f>
        <v>1.9085648148148143E-2</v>
      </c>
      <c r="L9" s="184">
        <f>K9</f>
        <v>1.9085648148148143E-2</v>
      </c>
      <c r="M9" s="199" t="s">
        <v>184</v>
      </c>
      <c r="N9" s="148"/>
      <c r="O9" s="119"/>
      <c r="P9" s="45"/>
    </row>
    <row r="10" spans="1:16" s="3" customFormat="1" ht="30" customHeight="1">
      <c r="A10" s="158">
        <v>3</v>
      </c>
      <c r="B10" s="164" t="s">
        <v>268</v>
      </c>
      <c r="C10" s="161">
        <v>16</v>
      </c>
      <c r="D10" s="46">
        <f>COUNTA(E19:E83)+D9+1</f>
        <v>91</v>
      </c>
      <c r="E10" s="166">
        <f>COUNTA(E19:E83)+1</f>
        <v>26</v>
      </c>
      <c r="F10" s="202">
        <f>MIN(E19:E84)</f>
        <v>42.33</v>
      </c>
      <c r="G10" s="121">
        <f>AVERAGE(E19:E85)</f>
        <v>42.692399999999992</v>
      </c>
      <c r="H10" s="44">
        <v>4</v>
      </c>
      <c r="I10" s="170">
        <f t="shared" ref="I10:I13" si="0">G10-F10</f>
        <v>0.36239999999999384</v>
      </c>
      <c r="J10" s="175">
        <v>5.0011574074074076E-2</v>
      </c>
      <c r="K10" s="183">
        <f>J10-J9</f>
        <v>1.3888888888888895E-2</v>
      </c>
      <c r="L10" s="184">
        <f>K10+L8</f>
        <v>3.0925925925925933E-2</v>
      </c>
      <c r="M10" s="199" t="s">
        <v>194</v>
      </c>
      <c r="N10" s="149" t="s">
        <v>238</v>
      </c>
      <c r="O10" s="132" t="s">
        <v>240</v>
      </c>
      <c r="P10" s="45"/>
    </row>
    <row r="11" spans="1:16" s="3" customFormat="1" ht="30" customHeight="1">
      <c r="A11" s="158">
        <v>4</v>
      </c>
      <c r="B11" s="164" t="s">
        <v>110</v>
      </c>
      <c r="C11" s="161">
        <v>13</v>
      </c>
      <c r="D11" s="46">
        <f>COUNTA(F19:F83)+D10+1</f>
        <v>135</v>
      </c>
      <c r="E11" s="166">
        <f>COUNTA(F19:F83)+1</f>
        <v>44</v>
      </c>
      <c r="F11" s="171">
        <f>MIN(F19:F84)</f>
        <v>42.15</v>
      </c>
      <c r="G11" s="121">
        <f>AVERAGE(F19:F84)</f>
        <v>42.683953488372083</v>
      </c>
      <c r="H11" s="44">
        <v>1</v>
      </c>
      <c r="I11" s="170">
        <f t="shared" si="0"/>
        <v>0.53395348837208445</v>
      </c>
      <c r="J11" s="175">
        <v>7.2939814814814818E-2</v>
      </c>
      <c r="K11" s="183">
        <f>J11-J10</f>
        <v>2.2928240740740742E-2</v>
      </c>
      <c r="L11" s="184">
        <f>K11+L9</f>
        <v>4.2013888888888885E-2</v>
      </c>
      <c r="M11" s="199" t="s">
        <v>206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268</v>
      </c>
      <c r="C12" s="162">
        <v>8</v>
      </c>
      <c r="D12" s="46">
        <f>COUNTA(G19:G83)+D11+1</f>
        <v>182</v>
      </c>
      <c r="E12" s="166">
        <f>COUNTA(G19:G83)+1</f>
        <v>47</v>
      </c>
      <c r="F12" s="171">
        <f>MIN(G19:G84)</f>
        <v>42.27</v>
      </c>
      <c r="G12" s="121">
        <f>AVERAGE(G19:G884)</f>
        <v>42.624782608695647</v>
      </c>
      <c r="H12" s="44">
        <v>3</v>
      </c>
      <c r="I12" s="170">
        <f t="shared" si="0"/>
        <v>0.35478260869564338</v>
      </c>
      <c r="J12" s="175">
        <v>9.7280092592592585E-2</v>
      </c>
      <c r="K12" s="183">
        <f>J12-J11</f>
        <v>2.4340277777777766E-2</v>
      </c>
      <c r="L12" s="275">
        <f t="shared" ref="L12" si="1">K12+L10</f>
        <v>5.5266203703703699E-2</v>
      </c>
      <c r="M12" s="199" t="s">
        <v>219</v>
      </c>
      <c r="N12" s="149" t="s">
        <v>238</v>
      </c>
      <c r="O12" s="272" t="s">
        <v>244</v>
      </c>
    </row>
    <row r="13" spans="1:16" s="3" customFormat="1" ht="30" customHeight="1" thickBot="1">
      <c r="A13" s="159" t="s">
        <v>37</v>
      </c>
      <c r="B13" s="207" t="s">
        <v>110</v>
      </c>
      <c r="C13" s="163">
        <v>11</v>
      </c>
      <c r="D13" s="201">
        <f>COUNTA(H19:H83)+D12+1</f>
        <v>242</v>
      </c>
      <c r="E13" s="237">
        <f>COUNTA(H19:H83)+1</f>
        <v>60</v>
      </c>
      <c r="F13" s="172">
        <f>MIN(H19:H84)</f>
        <v>42.27</v>
      </c>
      <c r="G13" s="150">
        <f>AVERAGE(H19:H84)</f>
        <v>42.71864406779661</v>
      </c>
      <c r="H13" s="151">
        <v>5</v>
      </c>
      <c r="I13" s="173">
        <f t="shared" si="0"/>
        <v>0.44864406779660726</v>
      </c>
      <c r="J13" s="176" t="str">
        <f>'Общие результаты'!G6</f>
        <v>3:00:18</v>
      </c>
      <c r="K13" s="186">
        <f>J13-J12</f>
        <v>2.7928240740740753E-2</v>
      </c>
      <c r="L13" s="187">
        <f>K13+L11</f>
        <v>6.9942129629629646E-2</v>
      </c>
      <c r="M13" s="178"/>
      <c r="N13" s="271" t="s">
        <v>238</v>
      </c>
      <c r="O13" s="272" t="s">
        <v>245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AVERAGE(F8,F10,F12)</f>
        <v>42.236666666666672</v>
      </c>
      <c r="G14" s="75">
        <f>AVERAGE(G8,G10,G12)</f>
        <v>42.703313743128433</v>
      </c>
      <c r="H14" s="130" t="s">
        <v>267</v>
      </c>
      <c r="I14" s="76">
        <f>AVERAGE(I8,I10,I12)</f>
        <v>0.46664707646176379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AVERAGE(F9,F11,F13)</f>
        <v>42.28</v>
      </c>
      <c r="G15" s="52">
        <f>AVERAGE(G9,G11,G13)</f>
        <v>42.765627756818134</v>
      </c>
      <c r="H15" s="131" t="s">
        <v>269</v>
      </c>
      <c r="I15" s="53">
        <f>AVERAGE(I9,I11,I13)</f>
        <v>0.48562775681813503</v>
      </c>
      <c r="J15" s="50"/>
      <c r="K15" s="50"/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42.258333333333333</v>
      </c>
      <c r="G16" s="56">
        <f>AVERAGE(C19:H81)</f>
        <v>42.726371308016915</v>
      </c>
      <c r="H16" s="57"/>
      <c r="I16" s="58">
        <f>AVERAGE(I8:I13)</f>
        <v>0.47613741663994941</v>
      </c>
      <c r="J16" s="50"/>
      <c r="K16" s="50"/>
      <c r="L16" s="50"/>
      <c r="M16" s="54"/>
      <c r="N16" s="54"/>
    </row>
    <row r="18" spans="2:14" ht="15.75" thickBot="1">
      <c r="C18" s="59" t="str">
        <f>B8</f>
        <v>Бурим Сергей</v>
      </c>
      <c r="D18" s="59" t="str">
        <f>B9</f>
        <v>Гончаров Алексей</v>
      </c>
      <c r="E18" s="13" t="str">
        <f>B10</f>
        <v>Бурим Сергей</v>
      </c>
      <c r="F18" s="13" t="str">
        <f>B11</f>
        <v>Гончаров Алексей</v>
      </c>
      <c r="G18" s="13" t="str">
        <f>B12</f>
        <v>Бурим Сергей</v>
      </c>
      <c r="H18" s="13" t="str">
        <f>B13</f>
        <v>Гончаров Алексей</v>
      </c>
      <c r="I18" s="13"/>
      <c r="J18" s="13"/>
    </row>
    <row r="19" spans="2:14">
      <c r="B19" s="1">
        <v>1</v>
      </c>
      <c r="C19" s="60">
        <v>45.76</v>
      </c>
      <c r="D19" s="61">
        <v>43.59</v>
      </c>
      <c r="E19" s="61">
        <v>42.58</v>
      </c>
      <c r="F19" s="61">
        <v>42.6</v>
      </c>
      <c r="G19" s="61">
        <v>42.46</v>
      </c>
      <c r="H19" s="61">
        <v>42.78</v>
      </c>
      <c r="I19" s="190"/>
      <c r="J19" s="191"/>
      <c r="K19" s="188"/>
      <c r="M19" s="2"/>
      <c r="N19" s="2"/>
    </row>
    <row r="20" spans="2:14">
      <c r="B20" s="1">
        <v>2</v>
      </c>
      <c r="C20" s="62">
        <v>44.12</v>
      </c>
      <c r="D20" s="63">
        <v>43.65</v>
      </c>
      <c r="E20" s="63">
        <v>42.39</v>
      </c>
      <c r="F20" s="63">
        <v>42.83</v>
      </c>
      <c r="G20" s="63">
        <v>42.61</v>
      </c>
      <c r="H20" s="63">
        <v>43.28</v>
      </c>
      <c r="I20" s="188"/>
      <c r="J20" s="192"/>
      <c r="K20" s="188"/>
      <c r="M20" s="3"/>
      <c r="N20" s="3"/>
    </row>
    <row r="21" spans="2:14">
      <c r="B21" s="1">
        <v>3</v>
      </c>
      <c r="C21" s="62">
        <v>43.56</v>
      </c>
      <c r="D21" s="63">
        <v>42.95</v>
      </c>
      <c r="E21" s="63">
        <v>42.57</v>
      </c>
      <c r="F21" s="63">
        <v>42.61</v>
      </c>
      <c r="G21" s="63">
        <v>42.51</v>
      </c>
      <c r="H21" s="63">
        <v>43.1</v>
      </c>
      <c r="I21" s="188"/>
      <c r="J21" s="192"/>
      <c r="K21" s="188"/>
      <c r="M21" s="3"/>
      <c r="N21" s="3"/>
    </row>
    <row r="22" spans="2:14">
      <c r="B22" s="1">
        <v>4</v>
      </c>
      <c r="C22" s="62">
        <v>42.72</v>
      </c>
      <c r="D22" s="63">
        <v>42.96</v>
      </c>
      <c r="E22" s="63">
        <v>42.59</v>
      </c>
      <c r="F22" s="63">
        <v>43.08</v>
      </c>
      <c r="G22" s="63">
        <v>42.51</v>
      </c>
      <c r="H22" s="63">
        <v>42.74</v>
      </c>
      <c r="I22" s="188"/>
      <c r="J22" s="192"/>
      <c r="K22" s="188"/>
      <c r="M22" s="3"/>
      <c r="N22" s="3"/>
    </row>
    <row r="23" spans="2:14">
      <c r="B23" s="1">
        <v>5</v>
      </c>
      <c r="C23" s="62">
        <v>42.18</v>
      </c>
      <c r="D23" s="63">
        <v>43.01</v>
      </c>
      <c r="E23" s="63">
        <v>42.58</v>
      </c>
      <c r="F23" s="63">
        <v>42.65</v>
      </c>
      <c r="G23" s="63">
        <v>42.89</v>
      </c>
      <c r="H23" s="63">
        <v>42.56</v>
      </c>
      <c r="I23" s="188"/>
      <c r="J23" s="192"/>
      <c r="K23" s="188"/>
    </row>
    <row r="24" spans="2:14">
      <c r="B24" s="1">
        <v>6</v>
      </c>
      <c r="C24" s="62">
        <v>42.24</v>
      </c>
      <c r="D24" s="63">
        <v>42.71</v>
      </c>
      <c r="E24" s="63">
        <v>42.66</v>
      </c>
      <c r="F24" s="63">
        <v>42.61</v>
      </c>
      <c r="G24" s="63">
        <v>42.84</v>
      </c>
      <c r="H24" s="63">
        <v>43.81</v>
      </c>
      <c r="I24" s="188"/>
      <c r="J24" s="192"/>
      <c r="K24" s="188"/>
    </row>
    <row r="25" spans="2:14">
      <c r="B25" s="1">
        <v>7</v>
      </c>
      <c r="C25" s="62">
        <v>42.63</v>
      </c>
      <c r="D25" s="63">
        <v>42.64</v>
      </c>
      <c r="E25" s="63">
        <v>43.94</v>
      </c>
      <c r="F25" s="63">
        <v>42.35</v>
      </c>
      <c r="G25" s="63">
        <v>42.44</v>
      </c>
      <c r="H25" s="63">
        <v>42.36</v>
      </c>
      <c r="I25" s="188"/>
      <c r="J25" s="192"/>
      <c r="K25" s="188"/>
    </row>
    <row r="26" spans="2:14">
      <c r="B26" s="1">
        <v>8</v>
      </c>
      <c r="C26" s="62">
        <v>44.07</v>
      </c>
      <c r="D26" s="63">
        <v>43.32</v>
      </c>
      <c r="E26" s="63">
        <v>42.64</v>
      </c>
      <c r="F26" s="63">
        <v>42.15</v>
      </c>
      <c r="G26" s="63">
        <v>42.7</v>
      </c>
      <c r="H26" s="63">
        <v>42.38</v>
      </c>
      <c r="I26" s="188"/>
      <c r="J26" s="192"/>
      <c r="K26" s="188"/>
    </row>
    <row r="27" spans="2:14">
      <c r="B27" s="1">
        <v>9</v>
      </c>
      <c r="C27" s="74">
        <v>42.11</v>
      </c>
      <c r="D27" s="63">
        <v>43.11</v>
      </c>
      <c r="E27" s="63">
        <v>42.58</v>
      </c>
      <c r="F27" s="63">
        <v>42.72</v>
      </c>
      <c r="G27" s="63">
        <v>43.32</v>
      </c>
      <c r="H27" s="63">
        <v>42.33</v>
      </c>
      <c r="I27" s="188"/>
      <c r="J27" s="192"/>
      <c r="K27" s="188"/>
    </row>
    <row r="28" spans="2:14">
      <c r="B28" s="1">
        <v>10</v>
      </c>
      <c r="C28" s="62">
        <v>42.31</v>
      </c>
      <c r="D28" s="63">
        <v>42.75</v>
      </c>
      <c r="E28" s="63">
        <v>42.37</v>
      </c>
      <c r="F28" s="63">
        <v>44.21</v>
      </c>
      <c r="G28" s="63">
        <v>42.8</v>
      </c>
      <c r="H28" s="63">
        <v>42.27</v>
      </c>
      <c r="I28" s="188"/>
      <c r="J28" s="192"/>
      <c r="K28" s="188"/>
    </row>
    <row r="29" spans="2:14">
      <c r="B29" s="1">
        <v>11</v>
      </c>
      <c r="C29" s="62">
        <v>42.53</v>
      </c>
      <c r="D29" s="63">
        <v>42.84</v>
      </c>
      <c r="E29" s="63">
        <v>42.33</v>
      </c>
      <c r="F29" s="63">
        <v>42.68</v>
      </c>
      <c r="G29" s="63">
        <v>44.37</v>
      </c>
      <c r="H29" s="63">
        <v>42.59</v>
      </c>
      <c r="I29" s="188"/>
      <c r="J29" s="192"/>
      <c r="K29" s="188"/>
    </row>
    <row r="30" spans="2:14">
      <c r="B30" s="1">
        <v>12</v>
      </c>
      <c r="C30" s="62">
        <v>42.32</v>
      </c>
      <c r="D30" s="63">
        <v>42.65</v>
      </c>
      <c r="E30" s="63">
        <v>42.44</v>
      </c>
      <c r="F30" s="63">
        <v>42.59</v>
      </c>
      <c r="G30" s="63">
        <v>43.57</v>
      </c>
      <c r="H30" s="63">
        <v>42.54</v>
      </c>
      <c r="I30" s="188"/>
      <c r="J30" s="192"/>
      <c r="K30" s="188"/>
    </row>
    <row r="31" spans="2:14">
      <c r="B31" s="1">
        <v>13</v>
      </c>
      <c r="C31" s="62">
        <v>42.2</v>
      </c>
      <c r="D31" s="63">
        <v>42.71</v>
      </c>
      <c r="E31" s="63">
        <v>42.88</v>
      </c>
      <c r="F31" s="63">
        <v>42.77</v>
      </c>
      <c r="G31" s="63">
        <v>42.93</v>
      </c>
      <c r="H31" s="63">
        <v>44.25</v>
      </c>
      <c r="I31" s="188"/>
      <c r="J31" s="192"/>
      <c r="K31" s="189"/>
      <c r="L31" s="1"/>
    </row>
    <row r="32" spans="2:14">
      <c r="B32" s="1">
        <v>14</v>
      </c>
      <c r="C32" s="65">
        <v>44.09</v>
      </c>
      <c r="D32" s="63">
        <v>42.5</v>
      </c>
      <c r="E32" s="63">
        <v>42.37</v>
      </c>
      <c r="F32" s="63">
        <v>42.48</v>
      </c>
      <c r="G32" s="63">
        <v>42.38</v>
      </c>
      <c r="H32" s="63">
        <v>42.54</v>
      </c>
      <c r="I32" s="188"/>
      <c r="J32" s="192"/>
      <c r="K32" s="189"/>
      <c r="L32" s="1"/>
    </row>
    <row r="33" spans="2:12">
      <c r="B33" s="1">
        <v>15</v>
      </c>
      <c r="C33" s="62">
        <v>44.47</v>
      </c>
      <c r="D33" s="63">
        <v>43.48</v>
      </c>
      <c r="E33" s="63">
        <v>43.3</v>
      </c>
      <c r="F33" s="63">
        <v>42.4</v>
      </c>
      <c r="G33" s="63">
        <v>42.42</v>
      </c>
      <c r="H33" s="63">
        <v>42.31</v>
      </c>
      <c r="I33" s="188"/>
      <c r="J33" s="192"/>
      <c r="K33" s="189"/>
      <c r="L33" s="1"/>
    </row>
    <row r="34" spans="2:12">
      <c r="B34" s="1">
        <v>16</v>
      </c>
      <c r="C34" s="62">
        <v>42.58</v>
      </c>
      <c r="D34" s="80">
        <v>43.58</v>
      </c>
      <c r="E34" s="63">
        <v>42.4</v>
      </c>
      <c r="F34" s="63">
        <v>42.62</v>
      </c>
      <c r="G34" s="63">
        <v>42.35</v>
      </c>
      <c r="H34" s="63">
        <v>42.69</v>
      </c>
      <c r="I34" s="188"/>
      <c r="J34" s="192"/>
      <c r="K34" s="189"/>
      <c r="L34" s="1"/>
    </row>
    <row r="35" spans="2:12">
      <c r="B35" s="1">
        <v>17</v>
      </c>
      <c r="C35" s="62">
        <v>42.53</v>
      </c>
      <c r="D35" s="63">
        <v>42.42</v>
      </c>
      <c r="E35" s="63">
        <v>42.53</v>
      </c>
      <c r="F35" s="63">
        <v>42.42</v>
      </c>
      <c r="G35" s="63">
        <v>42.73</v>
      </c>
      <c r="H35" s="63">
        <v>42.89</v>
      </c>
      <c r="I35" s="188"/>
      <c r="J35" s="192"/>
      <c r="K35" s="189"/>
      <c r="L35" s="1"/>
    </row>
    <row r="36" spans="2:12">
      <c r="B36" s="1">
        <v>18</v>
      </c>
      <c r="C36" s="62">
        <v>42.32</v>
      </c>
      <c r="D36" s="63">
        <v>42.51</v>
      </c>
      <c r="E36" s="63">
        <v>43.8</v>
      </c>
      <c r="F36" s="63">
        <v>43.06</v>
      </c>
      <c r="G36" s="63">
        <v>42.53</v>
      </c>
      <c r="H36" s="63">
        <v>42.61</v>
      </c>
      <c r="I36" s="188"/>
      <c r="J36" s="192"/>
      <c r="K36" s="189"/>
      <c r="L36" s="1"/>
    </row>
    <row r="37" spans="2:12">
      <c r="B37" s="1">
        <v>19</v>
      </c>
      <c r="C37" s="62">
        <v>42.44</v>
      </c>
      <c r="D37" s="63">
        <v>42.62</v>
      </c>
      <c r="E37" s="63">
        <v>42.69</v>
      </c>
      <c r="F37" s="63">
        <v>42.35</v>
      </c>
      <c r="G37" s="63">
        <v>42.56</v>
      </c>
      <c r="H37" s="63">
        <v>42.77</v>
      </c>
      <c r="I37" s="188"/>
      <c r="J37" s="192"/>
      <c r="K37" s="189"/>
      <c r="L37" s="1"/>
    </row>
    <row r="38" spans="2:12">
      <c r="B38" s="1">
        <v>20</v>
      </c>
      <c r="C38" s="62">
        <v>42.42</v>
      </c>
      <c r="D38" s="63">
        <v>43.09</v>
      </c>
      <c r="E38" s="63">
        <v>42.67</v>
      </c>
      <c r="F38" s="63">
        <v>42.3</v>
      </c>
      <c r="G38" s="63">
        <v>42.7</v>
      </c>
      <c r="H38" s="63">
        <v>42.39</v>
      </c>
      <c r="I38" s="188"/>
      <c r="J38" s="192"/>
      <c r="K38" s="189"/>
      <c r="L38" s="1"/>
    </row>
    <row r="39" spans="2:12">
      <c r="B39" s="1">
        <v>21</v>
      </c>
      <c r="C39" s="62">
        <v>42.24</v>
      </c>
      <c r="D39" s="63">
        <v>42.61</v>
      </c>
      <c r="E39" s="63">
        <v>42.77</v>
      </c>
      <c r="F39" s="63">
        <v>42.53</v>
      </c>
      <c r="G39" s="63">
        <v>42.27</v>
      </c>
      <c r="H39" s="63">
        <v>42.7</v>
      </c>
      <c r="I39" s="188"/>
      <c r="J39" s="192"/>
      <c r="K39" s="189"/>
      <c r="L39" s="1"/>
    </row>
    <row r="40" spans="2:12">
      <c r="B40" s="1">
        <v>22</v>
      </c>
      <c r="C40" s="62">
        <v>42.39</v>
      </c>
      <c r="D40" s="63">
        <v>42.57</v>
      </c>
      <c r="E40" s="63">
        <v>42.61</v>
      </c>
      <c r="F40" s="63">
        <v>42.91</v>
      </c>
      <c r="G40" s="63">
        <v>42.56</v>
      </c>
      <c r="H40" s="63">
        <v>42.79</v>
      </c>
      <c r="I40" s="188"/>
      <c r="J40" s="192"/>
      <c r="K40" s="189"/>
      <c r="L40" s="1"/>
    </row>
    <row r="41" spans="2:12">
      <c r="B41" s="1">
        <v>23</v>
      </c>
      <c r="C41" s="62">
        <v>42.26</v>
      </c>
      <c r="D41" s="63">
        <v>42.81</v>
      </c>
      <c r="E41" s="63">
        <v>42.58</v>
      </c>
      <c r="F41" s="63">
        <v>42.61</v>
      </c>
      <c r="G41" s="63">
        <v>42.5</v>
      </c>
      <c r="H41" s="63">
        <v>42.52</v>
      </c>
      <c r="I41" s="188"/>
      <c r="J41" s="192"/>
      <c r="K41" s="189"/>
      <c r="L41" s="1"/>
    </row>
    <row r="42" spans="2:12">
      <c r="B42" s="1">
        <v>24</v>
      </c>
      <c r="C42" s="62">
        <v>42.35</v>
      </c>
      <c r="D42" s="63">
        <v>42.82</v>
      </c>
      <c r="E42" s="63">
        <v>42.48</v>
      </c>
      <c r="F42" s="63">
        <v>42.99</v>
      </c>
      <c r="G42" s="63">
        <v>42.46</v>
      </c>
      <c r="H42" s="63">
        <v>42.53</v>
      </c>
      <c r="I42" s="188"/>
      <c r="J42" s="192"/>
      <c r="K42" s="189"/>
      <c r="L42" s="1"/>
    </row>
    <row r="43" spans="2:12">
      <c r="B43" s="1">
        <v>25</v>
      </c>
      <c r="C43" s="62">
        <v>42.31</v>
      </c>
      <c r="D43" s="63">
        <v>42.51</v>
      </c>
      <c r="E43" s="63">
        <v>42.56</v>
      </c>
      <c r="F43" s="63">
        <v>42.43</v>
      </c>
      <c r="G43" s="63">
        <v>42.45</v>
      </c>
      <c r="H43" s="63">
        <v>43.35</v>
      </c>
      <c r="I43" s="188"/>
      <c r="J43" s="192"/>
      <c r="K43" s="189"/>
      <c r="L43" s="1"/>
    </row>
    <row r="44" spans="2:12">
      <c r="B44" s="1">
        <v>26</v>
      </c>
      <c r="C44" s="62">
        <v>42.35</v>
      </c>
      <c r="D44" s="63">
        <v>42.64</v>
      </c>
      <c r="E44" s="63"/>
      <c r="F44" s="63">
        <v>42.25</v>
      </c>
      <c r="G44" s="63">
        <v>42.49</v>
      </c>
      <c r="H44" s="63">
        <v>42.48</v>
      </c>
      <c r="I44" s="188"/>
      <c r="J44" s="192"/>
      <c r="K44" s="189"/>
      <c r="L44" s="1"/>
    </row>
    <row r="45" spans="2:12">
      <c r="B45" s="1">
        <v>27</v>
      </c>
      <c r="C45" s="62">
        <v>42.53</v>
      </c>
      <c r="D45" s="63">
        <v>42.53</v>
      </c>
      <c r="E45" s="63"/>
      <c r="F45" s="63">
        <v>42.5</v>
      </c>
      <c r="G45" s="63">
        <v>42.66</v>
      </c>
      <c r="H45" s="63">
        <v>43.04</v>
      </c>
      <c r="I45" s="188"/>
      <c r="J45" s="192"/>
      <c r="K45" s="189"/>
      <c r="L45" s="1"/>
    </row>
    <row r="46" spans="2:12">
      <c r="B46" s="1">
        <v>28</v>
      </c>
      <c r="C46" s="62">
        <v>42.51</v>
      </c>
      <c r="D46" s="63">
        <v>42.81</v>
      </c>
      <c r="E46" s="63"/>
      <c r="F46" s="63">
        <v>42.33</v>
      </c>
      <c r="G46" s="63">
        <v>42.49</v>
      </c>
      <c r="H46" s="63">
        <v>42.42</v>
      </c>
      <c r="I46" s="188"/>
      <c r="J46" s="192"/>
      <c r="K46" s="189"/>
      <c r="L46" s="1"/>
    </row>
    <row r="47" spans="2:12">
      <c r="B47" s="1">
        <v>29</v>
      </c>
      <c r="C47" s="62">
        <v>42.45</v>
      </c>
      <c r="D47" s="63">
        <v>42.58</v>
      </c>
      <c r="E47" s="63"/>
      <c r="F47" s="63">
        <v>42.3</v>
      </c>
      <c r="G47" s="63">
        <v>42.43</v>
      </c>
      <c r="H47" s="63">
        <v>42.39</v>
      </c>
      <c r="I47" s="188"/>
      <c r="J47" s="192"/>
      <c r="K47" s="189"/>
      <c r="L47" s="1"/>
    </row>
    <row r="48" spans="2:12">
      <c r="B48" s="1">
        <v>30</v>
      </c>
      <c r="C48" s="62"/>
      <c r="D48" s="63">
        <v>42.61</v>
      </c>
      <c r="E48" s="63"/>
      <c r="F48" s="63">
        <v>42.9</v>
      </c>
      <c r="G48" s="63">
        <v>42.63</v>
      </c>
      <c r="H48" s="63">
        <v>42.42</v>
      </c>
      <c r="I48" s="188"/>
      <c r="J48" s="192"/>
      <c r="K48" s="189"/>
      <c r="L48" s="1"/>
    </row>
    <row r="49" spans="2:12">
      <c r="B49" s="1">
        <v>31</v>
      </c>
      <c r="C49" s="62"/>
      <c r="D49" s="63">
        <v>42.59</v>
      </c>
      <c r="E49" s="63"/>
      <c r="F49" s="63">
        <v>42.92</v>
      </c>
      <c r="G49" s="63">
        <v>42.51</v>
      </c>
      <c r="H49" s="63">
        <v>42.41</v>
      </c>
      <c r="I49" s="188"/>
      <c r="J49" s="192"/>
      <c r="K49" s="189"/>
      <c r="L49" s="1"/>
    </row>
    <row r="50" spans="2:12">
      <c r="B50" s="1">
        <v>32</v>
      </c>
      <c r="C50" s="62"/>
      <c r="D50" s="63">
        <v>42.75</v>
      </c>
      <c r="E50" s="63"/>
      <c r="F50" s="63">
        <v>42.56</v>
      </c>
      <c r="G50" s="63">
        <v>42.55</v>
      </c>
      <c r="H50" s="63">
        <v>42.59</v>
      </c>
      <c r="I50" s="188"/>
      <c r="J50" s="192"/>
      <c r="K50" s="189"/>
      <c r="L50" s="1"/>
    </row>
    <row r="51" spans="2:12">
      <c r="B51" s="1">
        <v>33</v>
      </c>
      <c r="C51" s="62"/>
      <c r="D51" s="63">
        <v>42.64</v>
      </c>
      <c r="E51" s="63"/>
      <c r="F51" s="63">
        <v>42.8</v>
      </c>
      <c r="G51" s="63">
        <v>42.6</v>
      </c>
      <c r="H51" s="63">
        <v>42.68</v>
      </c>
      <c r="I51" s="188"/>
      <c r="J51" s="192"/>
      <c r="K51" s="189"/>
      <c r="L51" s="1"/>
    </row>
    <row r="52" spans="2:12">
      <c r="B52" s="1">
        <v>34</v>
      </c>
      <c r="C52" s="62"/>
      <c r="D52" s="63">
        <v>44.68</v>
      </c>
      <c r="E52" s="63"/>
      <c r="F52" s="63">
        <v>42.73</v>
      </c>
      <c r="G52" s="63">
        <v>42.7</v>
      </c>
      <c r="H52" s="63">
        <v>42.33</v>
      </c>
      <c r="I52" s="188"/>
      <c r="J52" s="192"/>
      <c r="K52" s="189"/>
      <c r="L52" s="1"/>
    </row>
    <row r="53" spans="2:12">
      <c r="B53" s="1">
        <v>35</v>
      </c>
      <c r="C53" s="62"/>
      <c r="D53" s="63">
        <v>43.06</v>
      </c>
      <c r="E53" s="63"/>
      <c r="F53" s="63">
        <v>42.62</v>
      </c>
      <c r="G53" s="63">
        <v>42.44</v>
      </c>
      <c r="H53" s="63">
        <v>42.56</v>
      </c>
      <c r="I53" s="188"/>
      <c r="J53" s="192"/>
      <c r="K53" s="189"/>
      <c r="L53" s="1"/>
    </row>
    <row r="54" spans="2:12">
      <c r="B54" s="1">
        <v>36</v>
      </c>
      <c r="C54" s="62"/>
      <c r="D54" s="63"/>
      <c r="E54" s="63"/>
      <c r="F54" s="63">
        <v>42.69</v>
      </c>
      <c r="G54" s="63">
        <v>42.37</v>
      </c>
      <c r="H54" s="63">
        <v>42.68</v>
      </c>
      <c r="I54" s="188"/>
      <c r="J54" s="192"/>
      <c r="K54" s="189"/>
      <c r="L54" s="1"/>
    </row>
    <row r="55" spans="2:12">
      <c r="B55" s="1">
        <v>37</v>
      </c>
      <c r="C55" s="62"/>
      <c r="D55" s="63"/>
      <c r="E55" s="63"/>
      <c r="F55" s="63">
        <v>42.83</v>
      </c>
      <c r="G55" s="63">
        <v>42.55</v>
      </c>
      <c r="H55" s="63">
        <v>42.76</v>
      </c>
      <c r="I55" s="188"/>
      <c r="J55" s="192"/>
      <c r="K55" s="189"/>
      <c r="L55" s="1"/>
    </row>
    <row r="56" spans="2:12">
      <c r="B56" s="1">
        <v>38</v>
      </c>
      <c r="C56" s="62"/>
      <c r="D56" s="63"/>
      <c r="E56" s="63"/>
      <c r="F56" s="63">
        <v>42.7</v>
      </c>
      <c r="G56" s="63">
        <v>42.45</v>
      </c>
      <c r="H56" s="63">
        <v>42.44</v>
      </c>
      <c r="I56" s="188"/>
      <c r="J56" s="192"/>
      <c r="K56" s="189"/>
      <c r="L56" s="1"/>
    </row>
    <row r="57" spans="2:12">
      <c r="B57" s="1">
        <v>39</v>
      </c>
      <c r="C57" s="62"/>
      <c r="D57" s="63"/>
      <c r="E57" s="63"/>
      <c r="F57" s="63">
        <v>42.67</v>
      </c>
      <c r="G57" s="63">
        <v>42.55</v>
      </c>
      <c r="H57" s="63">
        <v>42.59</v>
      </c>
      <c r="I57" s="188"/>
      <c r="J57" s="192"/>
      <c r="K57" s="189"/>
      <c r="L57" s="1"/>
    </row>
    <row r="58" spans="2:12">
      <c r="B58" s="1">
        <v>40</v>
      </c>
      <c r="C58" s="62"/>
      <c r="D58" s="63"/>
      <c r="E58" s="63"/>
      <c r="F58" s="63">
        <v>42.55</v>
      </c>
      <c r="G58" s="63">
        <v>42.55</v>
      </c>
      <c r="H58" s="63">
        <v>42.8</v>
      </c>
      <c r="I58" s="188"/>
      <c r="J58" s="192"/>
      <c r="K58" s="189"/>
      <c r="L58" s="1"/>
    </row>
    <row r="59" spans="2:12">
      <c r="B59" s="1">
        <v>41</v>
      </c>
      <c r="C59" s="62"/>
      <c r="D59" s="63"/>
      <c r="E59" s="63"/>
      <c r="F59" s="63">
        <v>43.77</v>
      </c>
      <c r="G59" s="63">
        <v>42.6</v>
      </c>
      <c r="H59" s="63">
        <v>42.52</v>
      </c>
      <c r="I59" s="188"/>
      <c r="J59" s="192"/>
      <c r="K59" s="189"/>
      <c r="L59" s="1"/>
    </row>
    <row r="60" spans="2:12">
      <c r="B60" s="1">
        <v>42</v>
      </c>
      <c r="C60" s="62"/>
      <c r="D60" s="63"/>
      <c r="E60" s="63"/>
      <c r="F60" s="63">
        <v>42.53</v>
      </c>
      <c r="G60" s="63">
        <v>42.54</v>
      </c>
      <c r="H60" s="63">
        <v>42.35</v>
      </c>
      <c r="I60" s="188"/>
      <c r="J60" s="192"/>
      <c r="K60" s="189"/>
      <c r="L60" s="1"/>
    </row>
    <row r="61" spans="2:12">
      <c r="B61" s="1">
        <v>43</v>
      </c>
      <c r="C61" s="62"/>
      <c r="D61" s="63"/>
      <c r="E61" s="63"/>
      <c r="F61" s="63">
        <v>42.81</v>
      </c>
      <c r="G61" s="63">
        <v>42.45</v>
      </c>
      <c r="H61" s="63">
        <v>42.9</v>
      </c>
      <c r="I61" s="188"/>
      <c r="J61" s="192"/>
      <c r="K61" s="189"/>
      <c r="L61" s="1"/>
    </row>
    <row r="62" spans="2:12">
      <c r="B62" s="1">
        <v>44</v>
      </c>
      <c r="C62" s="62"/>
      <c r="D62" s="63"/>
      <c r="E62" s="63"/>
      <c r="F62" s="63"/>
      <c r="G62" s="63">
        <v>42.41</v>
      </c>
      <c r="H62" s="63">
        <v>43.01</v>
      </c>
      <c r="I62" s="188"/>
      <c r="J62" s="192"/>
      <c r="K62" s="189"/>
      <c r="L62" s="1"/>
    </row>
    <row r="63" spans="2:12">
      <c r="B63" s="1">
        <v>45</v>
      </c>
      <c r="C63" s="62"/>
      <c r="D63" s="63"/>
      <c r="E63" s="63"/>
      <c r="F63" s="63"/>
      <c r="G63" s="63">
        <v>42.55</v>
      </c>
      <c r="H63" s="63">
        <v>43.09</v>
      </c>
      <c r="I63" s="188"/>
      <c r="J63" s="192"/>
      <c r="K63" s="189"/>
      <c r="L63" s="1"/>
    </row>
    <row r="64" spans="2:12">
      <c r="B64" s="1">
        <v>46</v>
      </c>
      <c r="C64" s="62"/>
      <c r="D64" s="63"/>
      <c r="E64" s="63"/>
      <c r="F64" s="63"/>
      <c r="G64" s="63">
        <v>42.36</v>
      </c>
      <c r="H64" s="63">
        <v>42.65</v>
      </c>
      <c r="I64" s="188"/>
      <c r="J64" s="192"/>
      <c r="K64" s="189"/>
      <c r="L64" s="1"/>
    </row>
    <row r="65" spans="1:16">
      <c r="B65" s="1">
        <v>47</v>
      </c>
      <c r="C65" s="62"/>
      <c r="D65" s="63"/>
      <c r="E65" s="63"/>
      <c r="F65" s="63"/>
      <c r="G65" s="63"/>
      <c r="H65" s="63">
        <v>42.62</v>
      </c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/>
      <c r="G66" s="63"/>
      <c r="H66" s="63">
        <v>42.44</v>
      </c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/>
      <c r="G67" s="63"/>
      <c r="H67" s="63">
        <v>43.3</v>
      </c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/>
      <c r="G68" s="63"/>
      <c r="H68" s="63">
        <v>43.83</v>
      </c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/>
      <c r="G69" s="63"/>
      <c r="H69" s="63">
        <v>42.45</v>
      </c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/>
      <c r="G70" s="63"/>
      <c r="H70" s="63">
        <v>42.69</v>
      </c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/>
      <c r="G71" s="63"/>
      <c r="H71" s="63">
        <v>42.5</v>
      </c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>
        <v>42.44</v>
      </c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>
        <v>42.59</v>
      </c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>
        <v>42.56</v>
      </c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>
        <v>42.67</v>
      </c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>
        <v>42.73</v>
      </c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>
        <v>43.39</v>
      </c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2"/>
  <dimension ref="A2:P81"/>
  <sheetViews>
    <sheetView zoomScale="90" zoomScaleNormal="90" workbookViewId="0">
      <selection activeCell="M13" sqref="M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108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>
      <c r="A8" s="157">
        <v>1</v>
      </c>
      <c r="B8" s="206" t="s">
        <v>138</v>
      </c>
      <c r="C8" s="160">
        <v>6</v>
      </c>
      <c r="D8" s="200">
        <f>COUNTA(C19:C83)</f>
        <v>31</v>
      </c>
      <c r="E8" s="165">
        <f>COUNTA(C19:C83)</f>
        <v>31</v>
      </c>
      <c r="F8" s="235">
        <f>MIN(C19:C82)</f>
        <v>42.07</v>
      </c>
      <c r="G8" s="203">
        <f>AVERAGE(C19:C85)</f>
        <v>42.800967741935494</v>
      </c>
      <c r="H8" s="146">
        <v>3</v>
      </c>
      <c r="I8" s="169">
        <f>G8-F8</f>
        <v>0.73096774193549408</v>
      </c>
      <c r="J8" s="174">
        <v>1.5509259259259257E-2</v>
      </c>
      <c r="K8" s="181">
        <f>J8</f>
        <v>1.5509259259259257E-2</v>
      </c>
      <c r="L8" s="182">
        <f>K8</f>
        <v>1.5509259259259257E-2</v>
      </c>
      <c r="M8" s="198" t="s">
        <v>169</v>
      </c>
      <c r="N8" s="269" t="s">
        <v>246</v>
      </c>
      <c r="O8" s="270" t="s">
        <v>235</v>
      </c>
      <c r="P8" s="45"/>
    </row>
    <row r="9" spans="1:16" s="3" customFormat="1" ht="30" customHeight="1" thickBot="1">
      <c r="A9" s="158">
        <v>2</v>
      </c>
      <c r="B9" s="164" t="s">
        <v>137</v>
      </c>
      <c r="C9" s="161">
        <v>16</v>
      </c>
      <c r="D9" s="46">
        <f>COUNTA(D19:D83)+D8+1</f>
        <v>57</v>
      </c>
      <c r="E9" s="166">
        <f>COUNTA(D19:D83)+1</f>
        <v>26</v>
      </c>
      <c r="F9" s="263">
        <f>MIN(D19:D82)</f>
        <v>42.93</v>
      </c>
      <c r="G9" s="122">
        <f>AVERAGE(D19:D84)</f>
        <v>43.994799999999998</v>
      </c>
      <c r="H9" s="44">
        <v>2</v>
      </c>
      <c r="I9" s="170">
        <f>G9-F9</f>
        <v>1.0647999999999982</v>
      </c>
      <c r="J9" s="175">
        <v>3.0972222222222224E-2</v>
      </c>
      <c r="K9" s="183">
        <f>J9-J8</f>
        <v>1.5462962962962967E-2</v>
      </c>
      <c r="L9" s="184">
        <f>K9</f>
        <v>1.5462962962962967E-2</v>
      </c>
      <c r="M9" s="199" t="s">
        <v>180</v>
      </c>
      <c r="N9" s="149" t="s">
        <v>238</v>
      </c>
      <c r="O9" s="270" t="s">
        <v>244</v>
      </c>
      <c r="P9" s="45"/>
    </row>
    <row r="10" spans="1:16" s="3" customFormat="1" ht="30" customHeight="1" thickBot="1">
      <c r="A10" s="158">
        <v>3</v>
      </c>
      <c r="B10" s="164" t="s">
        <v>138</v>
      </c>
      <c r="C10" s="161">
        <v>14</v>
      </c>
      <c r="D10" s="46">
        <f>COUNTA(E19:E83)+D9+1</f>
        <v>112</v>
      </c>
      <c r="E10" s="166">
        <f>COUNTA(E19:E83)+1</f>
        <v>55</v>
      </c>
      <c r="F10" s="261">
        <f>MIN(E19:E84)</f>
        <v>42.01</v>
      </c>
      <c r="G10" s="121">
        <f>AVERAGE(E19:E85)</f>
        <v>42.532592592592586</v>
      </c>
      <c r="H10" s="44">
        <v>0</v>
      </c>
      <c r="I10" s="170">
        <f t="shared" ref="I10:I13" si="0">G10-F10</f>
        <v>0.52259259259258783</v>
      </c>
      <c r="J10" s="175">
        <v>5.9212962962962967E-2</v>
      </c>
      <c r="K10" s="183">
        <f>J10-J9</f>
        <v>2.8240740740740743E-2</v>
      </c>
      <c r="L10" s="184">
        <f>K10+L8</f>
        <v>4.3749999999999997E-2</v>
      </c>
      <c r="M10" s="199" t="s">
        <v>173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137</v>
      </c>
      <c r="C11" s="161">
        <v>16</v>
      </c>
      <c r="D11" s="46">
        <f>COUNTA(F19:F83)+D10+1</f>
        <v>134</v>
      </c>
      <c r="E11" s="166">
        <f>COUNTA(F19:F83)+1</f>
        <v>22</v>
      </c>
      <c r="F11" s="202">
        <f>MIN(F19:F84)</f>
        <v>42.81</v>
      </c>
      <c r="G11" s="121">
        <f>AVERAGE(F19:F84)</f>
        <v>43.623333333333335</v>
      </c>
      <c r="H11" s="44">
        <v>2</v>
      </c>
      <c r="I11" s="170">
        <f t="shared" si="0"/>
        <v>0.81333333333333258</v>
      </c>
      <c r="J11" s="175">
        <v>7.1458333333333332E-2</v>
      </c>
      <c r="K11" s="183">
        <f>J11-J10</f>
        <v>1.2245370370370365E-2</v>
      </c>
      <c r="L11" s="184">
        <f>K11+L9</f>
        <v>2.7708333333333331E-2</v>
      </c>
      <c r="M11" s="199" t="s">
        <v>205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137</v>
      </c>
      <c r="C12" s="162">
        <v>4</v>
      </c>
      <c r="D12" s="46">
        <f>COUNTA(G19:G83)+D11+1</f>
        <v>193</v>
      </c>
      <c r="E12" s="166">
        <f>COUNTA(G19:G83)+1</f>
        <v>59</v>
      </c>
      <c r="F12" s="171">
        <f>MIN(G19:G84)</f>
        <v>42.7</v>
      </c>
      <c r="G12" s="121">
        <f>AVERAGE(G19:G884)</f>
        <v>43.254655172413777</v>
      </c>
      <c r="H12" s="44">
        <v>2</v>
      </c>
      <c r="I12" s="170">
        <f t="shared" si="0"/>
        <v>0.55465517241377427</v>
      </c>
      <c r="J12" s="175">
        <v>0.10210648148148149</v>
      </c>
      <c r="K12" s="183">
        <f>J12-J11</f>
        <v>3.064814814814816E-2</v>
      </c>
      <c r="L12" s="185">
        <f>K12+L11</f>
        <v>5.8356481481481495E-2</v>
      </c>
      <c r="M12" s="199" t="s">
        <v>222</v>
      </c>
      <c r="N12" s="148"/>
      <c r="O12" s="120"/>
    </row>
    <row r="13" spans="1:16" s="3" customFormat="1" ht="30" customHeight="1" thickBot="1">
      <c r="A13" s="159" t="s">
        <v>37</v>
      </c>
      <c r="B13" s="207" t="s">
        <v>138</v>
      </c>
      <c r="C13" s="163">
        <v>8</v>
      </c>
      <c r="D13" s="201">
        <f>COUNTA(H19:H83)+D12+1</f>
        <v>241</v>
      </c>
      <c r="E13" s="237">
        <f>COUNTA(H19:H83)+1</f>
        <v>48</v>
      </c>
      <c r="F13" s="172">
        <f>MIN(H19:H84)</f>
        <v>42.14</v>
      </c>
      <c r="G13" s="150">
        <f>AVERAGE(H19:H84)</f>
        <v>42.588723404255319</v>
      </c>
      <c r="H13" s="151">
        <v>2</v>
      </c>
      <c r="I13" s="173">
        <f t="shared" si="0"/>
        <v>0.44872340425531831</v>
      </c>
      <c r="J13" s="176" t="str">
        <f>'Общие результаты'!G6</f>
        <v>3:00:18</v>
      </c>
      <c r="K13" s="186">
        <f>J13-J12</f>
        <v>2.3101851851851846E-2</v>
      </c>
      <c r="L13" s="187">
        <f>K13+L10</f>
        <v>6.6851851851851843E-2</v>
      </c>
      <c r="M13" s="178"/>
      <c r="N13" s="271" t="s">
        <v>238</v>
      </c>
      <c r="O13" s="272" t="s">
        <v>244</v>
      </c>
    </row>
    <row r="14" spans="1:16" s="3" customFormat="1" ht="30" customHeight="1">
      <c r="A14" s="127"/>
      <c r="B14" s="128"/>
      <c r="C14" s="129"/>
      <c r="D14" s="129"/>
      <c r="E14" s="129"/>
      <c r="F14" s="66">
        <f>AVERAGE(F8,F10,F13)</f>
        <v>42.073333333333331</v>
      </c>
      <c r="G14" s="75">
        <f>AVERAGE(G8,G10,G13)</f>
        <v>42.640761246261128</v>
      </c>
      <c r="H14" s="130" t="s">
        <v>270</v>
      </c>
      <c r="I14" s="76">
        <f>AVERAGE(I8,I10,I13)</f>
        <v>0.56742791292780004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AVERAGE(F9,F11,F12)</f>
        <v>42.813333333333333</v>
      </c>
      <c r="G15" s="52">
        <f>AVERAGE(G9,G11,G12)</f>
        <v>43.624262835249034</v>
      </c>
      <c r="H15" s="131" t="s">
        <v>271</v>
      </c>
      <c r="I15" s="53">
        <f>AVERAGE(I9,I11,I12)</f>
        <v>0.81092950191570168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42.443333333333328</v>
      </c>
      <c r="G16" s="56">
        <f>AVERAGE(C19:H81)</f>
        <v>43.008432203389788</v>
      </c>
      <c r="H16" s="57"/>
      <c r="I16" s="58">
        <f>AVERAGE(I8:I13)</f>
        <v>0.68917870742175091</v>
      </c>
      <c r="J16" s="50"/>
      <c r="K16" s="50"/>
      <c r="L16" s="50"/>
      <c r="M16" s="54"/>
      <c r="N16" s="54"/>
    </row>
    <row r="18" spans="2:14" ht="15.75" thickBot="1">
      <c r="C18" s="59" t="str">
        <f>B8</f>
        <v>Гободи Авеста</v>
      </c>
      <c r="D18" s="59" t="str">
        <f>B9</f>
        <v>Гободи Арта</v>
      </c>
      <c r="E18" s="13" t="str">
        <f>B10</f>
        <v>Гободи Авеста</v>
      </c>
      <c r="F18" s="13" t="str">
        <f>B11</f>
        <v>Гободи Арта</v>
      </c>
      <c r="G18" s="13" t="str">
        <f>B12</f>
        <v>Гободи Арта</v>
      </c>
      <c r="H18" s="13" t="str">
        <f>B13</f>
        <v>Гободи Авеста</v>
      </c>
      <c r="I18" s="13"/>
      <c r="J18" s="13"/>
    </row>
    <row r="19" spans="2:14">
      <c r="B19" s="1">
        <v>1</v>
      </c>
      <c r="C19" s="60">
        <v>45.62</v>
      </c>
      <c r="D19" s="61">
        <v>45.53</v>
      </c>
      <c r="E19" s="61">
        <v>42.62</v>
      </c>
      <c r="F19" s="61">
        <v>42.93</v>
      </c>
      <c r="G19" s="61">
        <v>43.19</v>
      </c>
      <c r="H19" s="61">
        <v>42.78</v>
      </c>
      <c r="I19" s="190"/>
      <c r="J19" s="191"/>
      <c r="K19" s="188"/>
      <c r="M19" s="2"/>
      <c r="N19" s="2"/>
    </row>
    <row r="20" spans="2:14">
      <c r="B20" s="1">
        <v>2</v>
      </c>
      <c r="C20" s="62">
        <v>44</v>
      </c>
      <c r="D20" s="63">
        <v>43.23</v>
      </c>
      <c r="E20" s="63">
        <v>42.42</v>
      </c>
      <c r="F20" s="63">
        <v>43.23</v>
      </c>
      <c r="G20" s="63">
        <v>42.94</v>
      </c>
      <c r="H20" s="63">
        <v>42.76</v>
      </c>
      <c r="I20" s="188"/>
      <c r="J20" s="192"/>
      <c r="K20" s="188"/>
      <c r="M20" s="3"/>
      <c r="N20" s="3"/>
    </row>
    <row r="21" spans="2:14">
      <c r="B21" s="1">
        <v>3</v>
      </c>
      <c r="C21" s="62">
        <v>43.52</v>
      </c>
      <c r="D21" s="63">
        <v>43.61</v>
      </c>
      <c r="E21" s="63">
        <v>42.48</v>
      </c>
      <c r="F21" s="63">
        <v>43.12</v>
      </c>
      <c r="G21" s="63">
        <v>43.34</v>
      </c>
      <c r="H21" s="63">
        <v>42.78</v>
      </c>
      <c r="I21" s="188"/>
      <c r="J21" s="192"/>
      <c r="K21" s="188"/>
      <c r="M21" s="3"/>
      <c r="N21" s="3"/>
    </row>
    <row r="22" spans="2:14">
      <c r="B22" s="1">
        <v>4</v>
      </c>
      <c r="C22" s="62">
        <v>42.29</v>
      </c>
      <c r="D22" s="63">
        <v>43.04</v>
      </c>
      <c r="E22" s="63">
        <v>42.63</v>
      </c>
      <c r="F22" s="63">
        <v>43.13</v>
      </c>
      <c r="G22" s="63">
        <v>44.05</v>
      </c>
      <c r="H22" s="63">
        <v>42.57</v>
      </c>
      <c r="I22" s="188"/>
      <c r="J22" s="192"/>
      <c r="K22" s="188"/>
      <c r="M22" s="3"/>
      <c r="N22" s="3"/>
    </row>
    <row r="23" spans="2:14">
      <c r="B23" s="1">
        <v>5</v>
      </c>
      <c r="C23" s="62">
        <v>42.27</v>
      </c>
      <c r="D23" s="63">
        <v>51.09</v>
      </c>
      <c r="E23" s="63">
        <v>42.82</v>
      </c>
      <c r="F23" s="63">
        <v>44.29</v>
      </c>
      <c r="G23" s="63">
        <v>43.3</v>
      </c>
      <c r="H23" s="63">
        <v>42.47</v>
      </c>
      <c r="I23" s="188"/>
      <c r="J23" s="192"/>
      <c r="K23" s="188"/>
    </row>
    <row r="24" spans="2:14">
      <c r="B24" s="1">
        <v>6</v>
      </c>
      <c r="C24" s="62">
        <v>42.11</v>
      </c>
      <c r="D24" s="63">
        <v>42.93</v>
      </c>
      <c r="E24" s="63">
        <v>42.25</v>
      </c>
      <c r="F24" s="63">
        <v>45.42</v>
      </c>
      <c r="G24" s="63">
        <v>43.72</v>
      </c>
      <c r="H24" s="63">
        <v>42.78</v>
      </c>
      <c r="I24" s="188"/>
      <c r="J24" s="192"/>
      <c r="K24" s="188"/>
    </row>
    <row r="25" spans="2:14">
      <c r="B25" s="1">
        <v>7</v>
      </c>
      <c r="C25" s="62">
        <v>43.43</v>
      </c>
      <c r="D25" s="63">
        <v>45.25</v>
      </c>
      <c r="E25" s="63">
        <v>43.42</v>
      </c>
      <c r="F25" s="63">
        <v>42.81</v>
      </c>
      <c r="G25" s="63">
        <v>44.25</v>
      </c>
      <c r="H25" s="63">
        <v>42.72</v>
      </c>
      <c r="I25" s="188"/>
      <c r="J25" s="192"/>
      <c r="K25" s="188"/>
    </row>
    <row r="26" spans="2:14">
      <c r="B26" s="1">
        <v>8</v>
      </c>
      <c r="C26" s="62">
        <v>42.25</v>
      </c>
      <c r="D26" s="63">
        <v>42.93</v>
      </c>
      <c r="E26" s="63">
        <v>42.75</v>
      </c>
      <c r="F26" s="63">
        <v>44.02</v>
      </c>
      <c r="G26" s="63">
        <v>42.93</v>
      </c>
      <c r="H26" s="63">
        <v>42.48</v>
      </c>
      <c r="I26" s="188"/>
      <c r="J26" s="192"/>
      <c r="K26" s="188"/>
    </row>
    <row r="27" spans="2:14">
      <c r="B27" s="1">
        <v>9</v>
      </c>
      <c r="C27" s="74">
        <v>42.35</v>
      </c>
      <c r="D27" s="63">
        <v>44.29</v>
      </c>
      <c r="E27" s="63">
        <v>43.01</v>
      </c>
      <c r="F27" s="63">
        <v>42.88</v>
      </c>
      <c r="G27" s="63">
        <v>43.37</v>
      </c>
      <c r="H27" s="63">
        <v>42.47</v>
      </c>
      <c r="I27" s="188"/>
      <c r="J27" s="192"/>
      <c r="K27" s="188"/>
    </row>
    <row r="28" spans="2:14">
      <c r="B28" s="1">
        <v>10</v>
      </c>
      <c r="C28" s="62">
        <v>42.07</v>
      </c>
      <c r="D28" s="63">
        <v>43.18</v>
      </c>
      <c r="E28" s="63">
        <v>42.45</v>
      </c>
      <c r="F28" s="63">
        <v>44.62</v>
      </c>
      <c r="G28" s="63">
        <v>43.82</v>
      </c>
      <c r="H28" s="63">
        <v>43.21</v>
      </c>
      <c r="I28" s="188"/>
      <c r="J28" s="192"/>
      <c r="K28" s="188"/>
    </row>
    <row r="29" spans="2:14">
      <c r="B29" s="1">
        <v>11</v>
      </c>
      <c r="C29" s="62">
        <v>42.56</v>
      </c>
      <c r="D29" s="63">
        <v>43.42</v>
      </c>
      <c r="E29" s="63">
        <v>42.17</v>
      </c>
      <c r="F29" s="63">
        <v>42.97</v>
      </c>
      <c r="G29" s="63">
        <v>43.5</v>
      </c>
      <c r="H29" s="63">
        <v>42.51</v>
      </c>
      <c r="I29" s="188"/>
      <c r="J29" s="192"/>
      <c r="K29" s="188"/>
    </row>
    <row r="30" spans="2:14">
      <c r="B30" s="1">
        <v>12</v>
      </c>
      <c r="C30" s="62">
        <v>42.08</v>
      </c>
      <c r="D30" s="63">
        <v>43.31</v>
      </c>
      <c r="E30" s="63">
        <v>43.02</v>
      </c>
      <c r="F30" s="63">
        <v>45.68</v>
      </c>
      <c r="G30" s="63">
        <v>42.96</v>
      </c>
      <c r="H30" s="63">
        <v>42.55</v>
      </c>
      <c r="I30" s="188"/>
      <c r="J30" s="192"/>
      <c r="K30" s="188"/>
    </row>
    <row r="31" spans="2:14">
      <c r="B31" s="1">
        <v>13</v>
      </c>
      <c r="C31" s="62">
        <v>43.84</v>
      </c>
      <c r="D31" s="63">
        <v>44.05</v>
      </c>
      <c r="E31" s="63">
        <v>43.43</v>
      </c>
      <c r="F31" s="63">
        <v>43.38</v>
      </c>
      <c r="G31" s="63">
        <v>44.01</v>
      </c>
      <c r="H31" s="63">
        <v>42.47</v>
      </c>
      <c r="I31" s="188"/>
      <c r="J31" s="192"/>
      <c r="K31" s="189"/>
      <c r="L31" s="1"/>
    </row>
    <row r="32" spans="2:14">
      <c r="B32" s="1">
        <v>14</v>
      </c>
      <c r="C32" s="65">
        <v>43.67</v>
      </c>
      <c r="D32" s="63">
        <v>42.98</v>
      </c>
      <c r="E32" s="63">
        <v>42.79</v>
      </c>
      <c r="F32" s="63">
        <v>44.24</v>
      </c>
      <c r="G32" s="63">
        <v>42.85</v>
      </c>
      <c r="H32" s="63">
        <v>42.48</v>
      </c>
      <c r="I32" s="188"/>
      <c r="J32" s="192"/>
      <c r="K32" s="189"/>
      <c r="L32" s="1"/>
    </row>
    <row r="33" spans="2:12">
      <c r="B33" s="1">
        <v>15</v>
      </c>
      <c r="C33" s="62">
        <v>46</v>
      </c>
      <c r="D33" s="63">
        <v>43.28</v>
      </c>
      <c r="E33" s="63">
        <v>43.46</v>
      </c>
      <c r="F33" s="63">
        <v>42.95</v>
      </c>
      <c r="G33" s="63">
        <v>43.11</v>
      </c>
      <c r="H33" s="63">
        <v>42.97</v>
      </c>
      <c r="I33" s="188"/>
      <c r="J33" s="192"/>
      <c r="K33" s="189"/>
      <c r="L33" s="1"/>
    </row>
    <row r="34" spans="2:12">
      <c r="B34" s="1">
        <v>16</v>
      </c>
      <c r="C34" s="62">
        <v>42.84</v>
      </c>
      <c r="D34" s="80">
        <v>43.1</v>
      </c>
      <c r="E34" s="63">
        <v>42.45</v>
      </c>
      <c r="F34" s="63">
        <v>42.88</v>
      </c>
      <c r="G34" s="63">
        <v>43.34</v>
      </c>
      <c r="H34" s="63">
        <v>42.46</v>
      </c>
      <c r="I34" s="188"/>
      <c r="J34" s="192"/>
      <c r="K34" s="189"/>
      <c r="L34" s="1"/>
    </row>
    <row r="35" spans="2:12">
      <c r="B35" s="1">
        <v>17</v>
      </c>
      <c r="C35" s="62">
        <v>42.2</v>
      </c>
      <c r="D35" s="63">
        <v>43.61</v>
      </c>
      <c r="E35" s="63">
        <v>42.25</v>
      </c>
      <c r="F35" s="63">
        <v>43.44</v>
      </c>
      <c r="G35" s="63">
        <v>43.5</v>
      </c>
      <c r="H35" s="63">
        <v>42.54</v>
      </c>
      <c r="I35" s="188"/>
      <c r="J35" s="192"/>
      <c r="K35" s="189"/>
      <c r="L35" s="1"/>
    </row>
    <row r="36" spans="2:12">
      <c r="B36" s="1">
        <v>18</v>
      </c>
      <c r="C36" s="62">
        <v>42.99</v>
      </c>
      <c r="D36" s="63">
        <v>43.9</v>
      </c>
      <c r="E36" s="63">
        <v>42.67</v>
      </c>
      <c r="F36" s="63">
        <v>43.62</v>
      </c>
      <c r="G36" s="63">
        <v>42.9</v>
      </c>
      <c r="H36" s="63">
        <v>43.07</v>
      </c>
      <c r="I36" s="188"/>
      <c r="J36" s="192"/>
      <c r="K36" s="189"/>
      <c r="L36" s="1"/>
    </row>
    <row r="37" spans="2:12">
      <c r="B37" s="1">
        <v>19</v>
      </c>
      <c r="C37" s="62">
        <v>42.29</v>
      </c>
      <c r="D37" s="63">
        <v>43.54</v>
      </c>
      <c r="E37" s="63">
        <v>42.3</v>
      </c>
      <c r="F37" s="63">
        <v>44.14</v>
      </c>
      <c r="G37" s="63">
        <v>42.7</v>
      </c>
      <c r="H37" s="63">
        <v>42.29</v>
      </c>
      <c r="I37" s="188"/>
      <c r="J37" s="192"/>
      <c r="K37" s="189"/>
      <c r="L37" s="1"/>
    </row>
    <row r="38" spans="2:12">
      <c r="B38" s="1">
        <v>20</v>
      </c>
      <c r="C38" s="62">
        <v>42.45</v>
      </c>
      <c r="D38" s="63">
        <v>43.21</v>
      </c>
      <c r="E38" s="63">
        <v>42.83</v>
      </c>
      <c r="F38" s="63">
        <v>43.08</v>
      </c>
      <c r="G38" s="63">
        <v>44.18</v>
      </c>
      <c r="H38" s="63">
        <v>42.47</v>
      </c>
      <c r="I38" s="188"/>
      <c r="J38" s="192"/>
      <c r="K38" s="189"/>
      <c r="L38" s="1"/>
    </row>
    <row r="39" spans="2:12">
      <c r="B39" s="1">
        <v>21</v>
      </c>
      <c r="C39" s="62">
        <v>42.33</v>
      </c>
      <c r="D39" s="63">
        <v>43.21</v>
      </c>
      <c r="E39" s="63">
        <v>42.57</v>
      </c>
      <c r="F39" s="63">
        <v>43.26</v>
      </c>
      <c r="G39" s="63">
        <v>43.66</v>
      </c>
      <c r="H39" s="63">
        <v>42.24</v>
      </c>
      <c r="I39" s="188"/>
      <c r="J39" s="192"/>
      <c r="K39" s="189"/>
      <c r="L39" s="1"/>
    </row>
    <row r="40" spans="2:12">
      <c r="B40" s="1">
        <v>22</v>
      </c>
      <c r="C40" s="62">
        <v>42.25</v>
      </c>
      <c r="D40" s="63">
        <v>43.47</v>
      </c>
      <c r="E40" s="63">
        <v>42.23</v>
      </c>
      <c r="F40" s="63"/>
      <c r="G40" s="63">
        <v>43.19</v>
      </c>
      <c r="H40" s="63">
        <v>42.36</v>
      </c>
      <c r="I40" s="188"/>
      <c r="J40" s="192"/>
      <c r="K40" s="189"/>
      <c r="L40" s="1"/>
    </row>
    <row r="41" spans="2:12">
      <c r="B41" s="1">
        <v>23</v>
      </c>
      <c r="C41" s="62">
        <v>42.13</v>
      </c>
      <c r="D41" s="63">
        <v>44.4</v>
      </c>
      <c r="E41" s="63">
        <v>42.27</v>
      </c>
      <c r="F41" s="63"/>
      <c r="G41" s="63">
        <v>43.24</v>
      </c>
      <c r="H41" s="63">
        <v>42.35</v>
      </c>
      <c r="I41" s="188"/>
      <c r="J41" s="192"/>
      <c r="K41" s="189"/>
      <c r="L41" s="1"/>
    </row>
    <row r="42" spans="2:12">
      <c r="B42" s="1">
        <v>24</v>
      </c>
      <c r="C42" s="62">
        <v>42.23</v>
      </c>
      <c r="D42" s="63">
        <v>45.95</v>
      </c>
      <c r="E42" s="63">
        <v>42.22</v>
      </c>
      <c r="F42" s="63"/>
      <c r="G42" s="63">
        <v>42.99</v>
      </c>
      <c r="H42" s="63">
        <v>42.14</v>
      </c>
      <c r="I42" s="188"/>
      <c r="J42" s="192"/>
      <c r="K42" s="189"/>
      <c r="L42" s="1"/>
    </row>
    <row r="43" spans="2:12">
      <c r="B43" s="1">
        <v>25</v>
      </c>
      <c r="C43" s="62">
        <v>42.41</v>
      </c>
      <c r="D43" s="63">
        <v>43.36</v>
      </c>
      <c r="E43" s="63">
        <v>42.48</v>
      </c>
      <c r="F43" s="63"/>
      <c r="G43" s="63">
        <v>42.77</v>
      </c>
      <c r="H43" s="63">
        <v>42.43</v>
      </c>
      <c r="I43" s="188"/>
      <c r="J43" s="192"/>
      <c r="K43" s="189"/>
      <c r="L43" s="1"/>
    </row>
    <row r="44" spans="2:12">
      <c r="B44" s="1">
        <v>26</v>
      </c>
      <c r="C44" s="62">
        <v>42.19</v>
      </c>
      <c r="D44" s="63"/>
      <c r="E44" s="63">
        <v>42.5</v>
      </c>
      <c r="F44" s="63"/>
      <c r="G44" s="63">
        <v>42.85</v>
      </c>
      <c r="H44" s="63">
        <v>42.79</v>
      </c>
      <c r="I44" s="188"/>
      <c r="J44" s="192"/>
      <c r="K44" s="189"/>
      <c r="L44" s="1"/>
    </row>
    <row r="45" spans="2:12">
      <c r="B45" s="1">
        <v>27</v>
      </c>
      <c r="C45" s="62">
        <v>42.38</v>
      </c>
      <c r="D45" s="63"/>
      <c r="E45" s="63">
        <v>43.08</v>
      </c>
      <c r="F45" s="63"/>
      <c r="G45" s="63">
        <v>43.21</v>
      </c>
      <c r="H45" s="63">
        <v>42.55</v>
      </c>
      <c r="I45" s="188"/>
      <c r="J45" s="192"/>
      <c r="K45" s="189"/>
      <c r="L45" s="1"/>
    </row>
    <row r="46" spans="2:12">
      <c r="B46" s="1">
        <v>28</v>
      </c>
      <c r="C46" s="62">
        <v>42.57</v>
      </c>
      <c r="D46" s="63"/>
      <c r="E46" s="63">
        <v>42.45</v>
      </c>
      <c r="F46" s="63"/>
      <c r="G46" s="63">
        <v>43.3</v>
      </c>
      <c r="H46" s="63">
        <v>44.91</v>
      </c>
      <c r="I46" s="188"/>
      <c r="J46" s="192"/>
      <c r="K46" s="189"/>
      <c r="L46" s="1"/>
    </row>
    <row r="47" spans="2:12">
      <c r="B47" s="1">
        <v>29</v>
      </c>
      <c r="C47" s="62">
        <v>42.34</v>
      </c>
      <c r="D47" s="63"/>
      <c r="E47" s="63">
        <v>42.52</v>
      </c>
      <c r="F47" s="63"/>
      <c r="G47" s="63">
        <v>43.08</v>
      </c>
      <c r="H47" s="63">
        <v>42.72</v>
      </c>
      <c r="I47" s="188"/>
      <c r="J47" s="192"/>
      <c r="K47" s="189"/>
      <c r="L47" s="1"/>
    </row>
    <row r="48" spans="2:12">
      <c r="B48" s="1">
        <v>30</v>
      </c>
      <c r="C48" s="62">
        <v>42.46</v>
      </c>
      <c r="D48" s="63"/>
      <c r="E48" s="63">
        <v>42.42</v>
      </c>
      <c r="F48" s="63"/>
      <c r="G48" s="63">
        <v>43.52</v>
      </c>
      <c r="H48" s="63">
        <v>42.4</v>
      </c>
      <c r="I48" s="188"/>
      <c r="J48" s="192"/>
      <c r="K48" s="189"/>
      <c r="L48" s="1"/>
    </row>
    <row r="49" spans="2:12">
      <c r="B49" s="1">
        <v>31</v>
      </c>
      <c r="C49" s="62">
        <v>42.71</v>
      </c>
      <c r="D49" s="63"/>
      <c r="E49" s="63">
        <v>42.58</v>
      </c>
      <c r="F49" s="63"/>
      <c r="G49" s="63">
        <v>42.96</v>
      </c>
      <c r="H49" s="63">
        <v>43.27</v>
      </c>
      <c r="I49" s="188"/>
      <c r="J49" s="192"/>
      <c r="K49" s="189"/>
      <c r="L49" s="1"/>
    </row>
    <row r="50" spans="2:12">
      <c r="B50" s="1">
        <v>32</v>
      </c>
      <c r="C50" s="62"/>
      <c r="D50" s="63"/>
      <c r="E50" s="63">
        <v>42.42</v>
      </c>
      <c r="F50" s="63"/>
      <c r="G50" s="63">
        <v>43.32</v>
      </c>
      <c r="H50" s="63">
        <v>42.34</v>
      </c>
      <c r="I50" s="188"/>
      <c r="J50" s="192"/>
      <c r="K50" s="189"/>
      <c r="L50" s="1"/>
    </row>
    <row r="51" spans="2:12">
      <c r="B51" s="1">
        <v>33</v>
      </c>
      <c r="C51" s="62"/>
      <c r="D51" s="63"/>
      <c r="E51" s="63">
        <v>42.62</v>
      </c>
      <c r="F51" s="63"/>
      <c r="G51" s="63">
        <v>43.01</v>
      </c>
      <c r="H51" s="63">
        <v>42.19</v>
      </c>
      <c r="I51" s="188"/>
      <c r="J51" s="192"/>
      <c r="K51" s="189"/>
      <c r="L51" s="1"/>
    </row>
    <row r="52" spans="2:12">
      <c r="B52" s="1">
        <v>34</v>
      </c>
      <c r="C52" s="62"/>
      <c r="D52" s="63"/>
      <c r="E52" s="63">
        <v>42.75</v>
      </c>
      <c r="F52" s="63"/>
      <c r="G52" s="63">
        <v>43.16</v>
      </c>
      <c r="H52" s="63">
        <v>42.42</v>
      </c>
      <c r="I52" s="188"/>
      <c r="J52" s="192"/>
      <c r="K52" s="189"/>
      <c r="L52" s="1"/>
    </row>
    <row r="53" spans="2:12">
      <c r="B53" s="1">
        <v>35</v>
      </c>
      <c r="C53" s="62"/>
      <c r="D53" s="63"/>
      <c r="E53" s="63">
        <v>42.27</v>
      </c>
      <c r="F53" s="63"/>
      <c r="G53" s="63">
        <v>43.04</v>
      </c>
      <c r="H53" s="63">
        <v>42.37</v>
      </c>
      <c r="I53" s="188"/>
      <c r="J53" s="192"/>
      <c r="K53" s="189"/>
      <c r="L53" s="1"/>
    </row>
    <row r="54" spans="2:12">
      <c r="B54" s="1">
        <v>36</v>
      </c>
      <c r="C54" s="62"/>
      <c r="D54" s="63"/>
      <c r="E54" s="63">
        <v>42.54</v>
      </c>
      <c r="F54" s="63"/>
      <c r="G54" s="63">
        <v>43.12</v>
      </c>
      <c r="H54" s="63">
        <v>42.27</v>
      </c>
      <c r="I54" s="188"/>
      <c r="J54" s="192"/>
      <c r="K54" s="189"/>
      <c r="L54" s="1"/>
    </row>
    <row r="55" spans="2:12">
      <c r="B55" s="1">
        <v>37</v>
      </c>
      <c r="C55" s="62"/>
      <c r="D55" s="63"/>
      <c r="E55" s="63">
        <v>42.01</v>
      </c>
      <c r="F55" s="63"/>
      <c r="G55" s="63">
        <v>43.24</v>
      </c>
      <c r="H55" s="63">
        <v>42.51</v>
      </c>
      <c r="I55" s="188"/>
      <c r="J55" s="192"/>
      <c r="K55" s="189"/>
      <c r="L55" s="1"/>
    </row>
    <row r="56" spans="2:12">
      <c r="B56" s="1">
        <v>38</v>
      </c>
      <c r="C56" s="62"/>
      <c r="D56" s="63"/>
      <c r="E56" s="63">
        <v>42.4</v>
      </c>
      <c r="F56" s="63"/>
      <c r="G56" s="63">
        <v>45.09</v>
      </c>
      <c r="H56" s="63">
        <v>42.33</v>
      </c>
      <c r="I56" s="188"/>
      <c r="J56" s="192"/>
      <c r="K56" s="189"/>
      <c r="L56" s="1"/>
    </row>
    <row r="57" spans="2:12">
      <c r="B57" s="1">
        <v>39</v>
      </c>
      <c r="C57" s="62"/>
      <c r="D57" s="63"/>
      <c r="E57" s="63">
        <v>42.48</v>
      </c>
      <c r="F57" s="63"/>
      <c r="G57" s="63">
        <v>42.81</v>
      </c>
      <c r="H57" s="63">
        <v>42.44</v>
      </c>
      <c r="I57" s="188"/>
      <c r="J57" s="192"/>
      <c r="K57" s="189"/>
      <c r="L57" s="1"/>
    </row>
    <row r="58" spans="2:12">
      <c r="B58" s="1">
        <v>40</v>
      </c>
      <c r="C58" s="62"/>
      <c r="D58" s="63"/>
      <c r="E58" s="63">
        <v>42.28</v>
      </c>
      <c r="F58" s="63"/>
      <c r="G58" s="63">
        <v>43.3</v>
      </c>
      <c r="H58" s="63">
        <v>42.3</v>
      </c>
      <c r="I58" s="188"/>
      <c r="J58" s="192"/>
      <c r="K58" s="189"/>
      <c r="L58" s="1"/>
    </row>
    <row r="59" spans="2:12">
      <c r="B59" s="1">
        <v>41</v>
      </c>
      <c r="C59" s="62"/>
      <c r="D59" s="63"/>
      <c r="E59" s="63">
        <v>42.42</v>
      </c>
      <c r="F59" s="63"/>
      <c r="G59" s="63">
        <v>43.09</v>
      </c>
      <c r="H59" s="63">
        <v>42.41</v>
      </c>
      <c r="I59" s="188"/>
      <c r="J59" s="192"/>
      <c r="K59" s="189"/>
      <c r="L59" s="1"/>
    </row>
    <row r="60" spans="2:12">
      <c r="B60" s="1">
        <v>42</v>
      </c>
      <c r="C60" s="62"/>
      <c r="D60" s="63"/>
      <c r="E60" s="63">
        <v>42.28</v>
      </c>
      <c r="F60" s="63"/>
      <c r="G60" s="63">
        <v>43.01</v>
      </c>
      <c r="H60" s="63">
        <v>42.3</v>
      </c>
      <c r="I60" s="188"/>
      <c r="J60" s="192"/>
      <c r="K60" s="189"/>
      <c r="L60" s="1"/>
    </row>
    <row r="61" spans="2:12">
      <c r="B61" s="1">
        <v>43</v>
      </c>
      <c r="C61" s="62"/>
      <c r="D61" s="63"/>
      <c r="E61" s="63">
        <v>42.33</v>
      </c>
      <c r="F61" s="63"/>
      <c r="G61" s="63">
        <v>43.23</v>
      </c>
      <c r="H61" s="63">
        <v>42.46</v>
      </c>
      <c r="I61" s="188"/>
      <c r="J61" s="192"/>
      <c r="K61" s="189"/>
      <c r="L61" s="1"/>
    </row>
    <row r="62" spans="2:12">
      <c r="B62" s="1">
        <v>44</v>
      </c>
      <c r="C62" s="62"/>
      <c r="D62" s="63"/>
      <c r="E62" s="63">
        <v>42.53</v>
      </c>
      <c r="F62" s="63"/>
      <c r="G62" s="63">
        <v>43.24</v>
      </c>
      <c r="H62" s="63">
        <v>42.8</v>
      </c>
      <c r="I62" s="188"/>
      <c r="J62" s="192"/>
      <c r="K62" s="189"/>
      <c r="L62" s="1"/>
    </row>
    <row r="63" spans="2:12">
      <c r="B63" s="1">
        <v>45</v>
      </c>
      <c r="C63" s="62"/>
      <c r="D63" s="63"/>
      <c r="E63" s="63">
        <v>42.24</v>
      </c>
      <c r="F63" s="63"/>
      <c r="G63" s="63">
        <v>43.41</v>
      </c>
      <c r="H63" s="63">
        <v>42.46</v>
      </c>
      <c r="I63" s="188"/>
      <c r="J63" s="192"/>
      <c r="K63" s="189"/>
      <c r="L63" s="1"/>
    </row>
    <row r="64" spans="2:12">
      <c r="B64" s="1">
        <v>46</v>
      </c>
      <c r="C64" s="62"/>
      <c r="D64" s="63"/>
      <c r="E64" s="63">
        <v>42.53</v>
      </c>
      <c r="F64" s="63"/>
      <c r="G64" s="63">
        <v>43.47</v>
      </c>
      <c r="H64" s="63">
        <v>42.26</v>
      </c>
      <c r="I64" s="188"/>
      <c r="J64" s="192"/>
      <c r="K64" s="189"/>
      <c r="L64" s="1"/>
    </row>
    <row r="65" spans="1:16">
      <c r="B65" s="1">
        <v>47</v>
      </c>
      <c r="C65" s="62"/>
      <c r="D65" s="63"/>
      <c r="E65" s="63">
        <v>42.34</v>
      </c>
      <c r="F65" s="63"/>
      <c r="G65" s="63">
        <v>43.12</v>
      </c>
      <c r="H65" s="63">
        <v>42.82</v>
      </c>
      <c r="I65" s="188"/>
      <c r="J65" s="192"/>
      <c r="K65" s="189"/>
      <c r="L65" s="1"/>
    </row>
    <row r="66" spans="1:16">
      <c r="B66" s="1">
        <v>48</v>
      </c>
      <c r="C66" s="62"/>
      <c r="D66" s="63"/>
      <c r="E66" s="63">
        <v>42.4</v>
      </c>
      <c r="F66" s="63"/>
      <c r="G66" s="63">
        <v>42.94</v>
      </c>
      <c r="H66" s="63"/>
      <c r="I66" s="188"/>
      <c r="J66" s="192"/>
      <c r="K66" s="189"/>
      <c r="L66" s="1"/>
    </row>
    <row r="67" spans="1:16">
      <c r="B67" s="1">
        <v>49</v>
      </c>
      <c r="C67" s="62"/>
      <c r="D67" s="63"/>
      <c r="E67" s="63">
        <v>42.32</v>
      </c>
      <c r="F67" s="63"/>
      <c r="G67" s="63">
        <v>43.2</v>
      </c>
      <c r="H67" s="63"/>
      <c r="I67" s="188"/>
      <c r="J67" s="192"/>
      <c r="K67" s="189"/>
      <c r="L67" s="1"/>
    </row>
    <row r="68" spans="1:16">
      <c r="B68" s="1">
        <v>50</v>
      </c>
      <c r="C68" s="62"/>
      <c r="D68" s="63"/>
      <c r="E68" s="63">
        <v>42.31</v>
      </c>
      <c r="F68" s="63"/>
      <c r="G68" s="63">
        <v>43.08</v>
      </c>
      <c r="H68" s="63"/>
      <c r="I68" s="188"/>
      <c r="J68" s="192"/>
      <c r="K68" s="189"/>
      <c r="L68" s="1"/>
    </row>
    <row r="69" spans="1:16">
      <c r="B69" s="1">
        <v>51</v>
      </c>
      <c r="C69" s="62"/>
      <c r="D69" s="63"/>
      <c r="E69" s="63">
        <v>42.57</v>
      </c>
      <c r="F69" s="63"/>
      <c r="G69" s="63">
        <v>43.02</v>
      </c>
      <c r="H69" s="63"/>
      <c r="I69" s="188"/>
      <c r="J69" s="192"/>
      <c r="K69" s="189"/>
      <c r="L69" s="1"/>
    </row>
    <row r="70" spans="1:16">
      <c r="B70" s="1">
        <v>52</v>
      </c>
      <c r="C70" s="62"/>
      <c r="D70" s="63"/>
      <c r="E70" s="63">
        <v>42.46</v>
      </c>
      <c r="F70" s="63"/>
      <c r="G70" s="63">
        <v>42.74</v>
      </c>
      <c r="H70" s="63"/>
      <c r="I70" s="188"/>
      <c r="J70" s="192"/>
      <c r="K70" s="189"/>
      <c r="L70" s="1"/>
    </row>
    <row r="71" spans="1:16">
      <c r="B71" s="1">
        <v>53</v>
      </c>
      <c r="C71" s="62"/>
      <c r="D71" s="63"/>
      <c r="E71" s="63">
        <v>42.24</v>
      </c>
      <c r="F71" s="63"/>
      <c r="G71" s="63">
        <v>43.09</v>
      </c>
      <c r="H71" s="63"/>
      <c r="I71" s="188"/>
      <c r="J71" s="192"/>
      <c r="K71" s="189"/>
      <c r="L71" s="1"/>
    </row>
    <row r="72" spans="1:16">
      <c r="B72" s="1">
        <v>54</v>
      </c>
      <c r="C72" s="62"/>
      <c r="D72" s="63"/>
      <c r="E72" s="63">
        <v>42.48</v>
      </c>
      <c r="F72" s="63"/>
      <c r="G72" s="63">
        <v>43.3</v>
      </c>
      <c r="H72" s="63"/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>
        <v>43.07</v>
      </c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>
        <v>42.89</v>
      </c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>
        <v>42.99</v>
      </c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>
        <v>43.06</v>
      </c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3"/>
  <dimension ref="A2:P81"/>
  <sheetViews>
    <sheetView zoomScale="90" zoomScaleNormal="90" workbookViewId="0">
      <selection activeCell="J13" sqref="J13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351" t="s">
        <v>232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</row>
    <row r="3" spans="1:16" ht="7.5" customHeight="1" thickBot="1"/>
    <row r="4" spans="1:16" ht="18" thickBot="1">
      <c r="A4" s="352" t="s">
        <v>99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4"/>
    </row>
    <row r="5" spans="1:16" ht="7.5" customHeight="1" thickBot="1"/>
    <row r="6" spans="1:16" s="2" customFormat="1" ht="20.25" customHeight="1">
      <c r="A6" s="355" t="s">
        <v>23</v>
      </c>
      <c r="B6" s="357" t="s">
        <v>13</v>
      </c>
      <c r="C6" s="359" t="s">
        <v>18</v>
      </c>
      <c r="D6" s="361" t="s">
        <v>24</v>
      </c>
      <c r="E6" s="363" t="s">
        <v>25</v>
      </c>
      <c r="F6" s="365" t="s">
        <v>26</v>
      </c>
      <c r="G6" s="366"/>
      <c r="H6" s="366"/>
      <c r="I6" s="367"/>
      <c r="J6" s="368" t="s">
        <v>27</v>
      </c>
      <c r="K6" s="370" t="s">
        <v>28</v>
      </c>
      <c r="L6" s="371"/>
      <c r="M6" s="153"/>
      <c r="N6" s="154"/>
    </row>
    <row r="7" spans="1:16" s="2" customFormat="1" ht="27.75" customHeight="1" thickBot="1">
      <c r="A7" s="356"/>
      <c r="B7" s="358"/>
      <c r="C7" s="360"/>
      <c r="D7" s="362"/>
      <c r="E7" s="364"/>
      <c r="F7" s="167" t="s">
        <v>29</v>
      </c>
      <c r="G7" s="155" t="s">
        <v>30</v>
      </c>
      <c r="H7" s="155" t="s">
        <v>31</v>
      </c>
      <c r="I7" s="168" t="s">
        <v>32</v>
      </c>
      <c r="J7" s="369"/>
      <c r="K7" s="179" t="s">
        <v>33</v>
      </c>
      <c r="L7" s="180" t="s">
        <v>34</v>
      </c>
      <c r="M7" s="177" t="s">
        <v>35</v>
      </c>
      <c r="N7" s="156" t="s">
        <v>36</v>
      </c>
    </row>
    <row r="8" spans="1:16" s="3" customFormat="1" ht="30" customHeight="1" thickBot="1">
      <c r="A8" s="157">
        <v>1</v>
      </c>
      <c r="B8" s="206" t="s">
        <v>120</v>
      </c>
      <c r="C8" s="160"/>
      <c r="D8" s="200">
        <f>COUNTA(C19:C83)</f>
        <v>33</v>
      </c>
      <c r="E8" s="165">
        <f>COUNTA(C19:C83)</f>
        <v>33</v>
      </c>
      <c r="F8" s="261">
        <f>MIN(C19:C82)</f>
        <v>42.09</v>
      </c>
      <c r="G8" s="203">
        <f>AVERAGE(C19:C85)</f>
        <v>42.627575757575748</v>
      </c>
      <c r="H8" s="146">
        <v>5</v>
      </c>
      <c r="I8" s="169">
        <f>G8-F8</f>
        <v>0.53757575757574472</v>
      </c>
      <c r="J8" s="174">
        <v>1.9745370370370371E-2</v>
      </c>
      <c r="K8" s="181">
        <f>J8</f>
        <v>1.9745370370370371E-2</v>
      </c>
      <c r="L8" s="182">
        <f>K8</f>
        <v>1.9745370370370371E-2</v>
      </c>
      <c r="M8" s="198" t="s">
        <v>172</v>
      </c>
      <c r="N8" s="147"/>
      <c r="O8" s="145"/>
      <c r="P8" s="45"/>
    </row>
    <row r="9" spans="1:16" s="3" customFormat="1" ht="30" customHeight="1">
      <c r="A9" s="158">
        <v>2</v>
      </c>
      <c r="B9" s="164" t="s">
        <v>272</v>
      </c>
      <c r="C9" s="161">
        <v>11</v>
      </c>
      <c r="D9" s="46">
        <f>COUNTA(D19:D83)+D8+1</f>
        <v>63</v>
      </c>
      <c r="E9" s="166">
        <f>COUNTA(D19:D83)+1</f>
        <v>30</v>
      </c>
      <c r="F9" s="266">
        <f>MIN(D19:D82)</f>
        <v>42.71</v>
      </c>
      <c r="G9" s="122">
        <f>AVERAGE(D19:D84)</f>
        <v>43.178965517241373</v>
      </c>
      <c r="H9" s="44">
        <v>2</v>
      </c>
      <c r="I9" s="170">
        <f>G9-F9</f>
        <v>0.46896551724137225</v>
      </c>
      <c r="J9" s="175">
        <v>3.5891203703703703E-2</v>
      </c>
      <c r="K9" s="183">
        <f>J9-J8</f>
        <v>1.6145833333333331E-2</v>
      </c>
      <c r="L9" s="184">
        <f>K9</f>
        <v>1.6145833333333331E-2</v>
      </c>
      <c r="M9" s="199" t="s">
        <v>182</v>
      </c>
      <c r="N9" s="148"/>
      <c r="O9" s="119"/>
      <c r="P9" s="45"/>
    </row>
    <row r="10" spans="1:16" s="3" customFormat="1" ht="30" customHeight="1">
      <c r="A10" s="158">
        <v>3</v>
      </c>
      <c r="B10" s="164" t="s">
        <v>120</v>
      </c>
      <c r="C10" s="161">
        <v>10</v>
      </c>
      <c r="D10" s="46">
        <f>COUNTA(E19:E83)+D9+1</f>
        <v>88</v>
      </c>
      <c r="E10" s="166">
        <f>COUNTA(E19:E83)+1</f>
        <v>25</v>
      </c>
      <c r="F10" s="202">
        <f>MIN(E19:E84)</f>
        <v>42.35</v>
      </c>
      <c r="G10" s="121">
        <f>AVERAGE(E19:E85)</f>
        <v>42.784999999999997</v>
      </c>
      <c r="H10" s="44">
        <v>1</v>
      </c>
      <c r="I10" s="170">
        <f t="shared" ref="I10:I13" si="0">G10-F10</f>
        <v>0.43499999999999517</v>
      </c>
      <c r="J10" s="175">
        <v>4.9409722222222223E-2</v>
      </c>
      <c r="K10" s="183">
        <f>J10-J9</f>
        <v>1.351851851851852E-2</v>
      </c>
      <c r="L10" s="184">
        <f>K10+L8</f>
        <v>3.3263888888888891E-2</v>
      </c>
      <c r="M10" s="199" t="s">
        <v>190</v>
      </c>
      <c r="N10" s="149"/>
      <c r="O10" s="132"/>
      <c r="P10" s="45"/>
    </row>
    <row r="11" spans="1:16" s="3" customFormat="1" ht="30" customHeight="1">
      <c r="A11" s="158">
        <v>4</v>
      </c>
      <c r="B11" s="164" t="s">
        <v>120</v>
      </c>
      <c r="C11" s="161">
        <v>12</v>
      </c>
      <c r="D11" s="46">
        <f>COUNTA(F19:F83)+D10+1</f>
        <v>141</v>
      </c>
      <c r="E11" s="166">
        <f>COUNTA(F19:F83)+1</f>
        <v>53</v>
      </c>
      <c r="F11" s="171">
        <f>MIN(F19:F84)</f>
        <v>42.19</v>
      </c>
      <c r="G11" s="121">
        <f>AVERAGE(F19:F84)</f>
        <v>42.687307692307698</v>
      </c>
      <c r="H11" s="44">
        <v>3</v>
      </c>
      <c r="I11" s="170">
        <f t="shared" si="0"/>
        <v>0.49730769230770022</v>
      </c>
      <c r="J11" s="175">
        <v>7.6747685185185183E-2</v>
      </c>
      <c r="K11" s="183">
        <f>J11-J10</f>
        <v>2.733796296296296E-2</v>
      </c>
      <c r="L11" s="185">
        <f>K11+L10</f>
        <v>6.0601851851851851E-2</v>
      </c>
      <c r="M11" s="199" t="s">
        <v>208</v>
      </c>
      <c r="N11" s="148"/>
      <c r="O11" s="119"/>
      <c r="P11" s="45"/>
    </row>
    <row r="12" spans="1:16" s="3" customFormat="1" ht="30" customHeight="1">
      <c r="A12" s="158">
        <v>5</v>
      </c>
      <c r="B12" s="208" t="s">
        <v>272</v>
      </c>
      <c r="C12" s="162">
        <v>13</v>
      </c>
      <c r="D12" s="46">
        <f>COUNTA(G19:G83)+D11+1</f>
        <v>186</v>
      </c>
      <c r="E12" s="166">
        <f>COUNTA(G19:G83)+1</f>
        <v>45</v>
      </c>
      <c r="F12" s="171">
        <f>MIN(G19:G84)</f>
        <v>42.42</v>
      </c>
      <c r="G12" s="121">
        <f>AVERAGE(G19:G884)</f>
        <v>43.36636363636363</v>
      </c>
      <c r="H12" s="44">
        <v>0</v>
      </c>
      <c r="I12" s="170">
        <f t="shared" si="0"/>
        <v>0.9463636363636283</v>
      </c>
      <c r="J12" s="175">
        <v>0.10047453703703703</v>
      </c>
      <c r="K12" s="183">
        <f>J12-J11</f>
        <v>2.3726851851851846E-2</v>
      </c>
      <c r="L12" s="184">
        <f>K12+L9</f>
        <v>3.9872685185185178E-2</v>
      </c>
      <c r="M12" s="199" t="s">
        <v>220</v>
      </c>
      <c r="N12" s="148"/>
      <c r="O12" s="120"/>
    </row>
    <row r="13" spans="1:16" s="3" customFormat="1" ht="30" customHeight="1" thickBot="1">
      <c r="A13" s="159" t="s">
        <v>37</v>
      </c>
      <c r="B13" s="207" t="s">
        <v>272</v>
      </c>
      <c r="C13" s="163">
        <v>14</v>
      </c>
      <c r="D13" s="201">
        <f>COUNTA(H19:H83)+D12+1</f>
        <v>241</v>
      </c>
      <c r="E13" s="237">
        <f>COUNTA(H19:H83)+1</f>
        <v>55</v>
      </c>
      <c r="F13" s="172">
        <f>MIN(H19:H84)</f>
        <v>42.3</v>
      </c>
      <c r="G13" s="150">
        <f>AVERAGE(H19:H84)</f>
        <v>43.034814814814823</v>
      </c>
      <c r="H13" s="151">
        <v>1</v>
      </c>
      <c r="I13" s="173">
        <f t="shared" si="0"/>
        <v>0.73481481481482547</v>
      </c>
      <c r="J13" s="176" t="str">
        <f>'Общие результаты'!G6</f>
        <v>3:00:18</v>
      </c>
      <c r="K13" s="186">
        <f>J13-J12</f>
        <v>2.4733796296296309E-2</v>
      </c>
      <c r="L13" s="187">
        <f>K13+L12</f>
        <v>6.4606481481481487E-2</v>
      </c>
      <c r="M13" s="178"/>
      <c r="N13" s="152"/>
      <c r="O13" s="120"/>
    </row>
    <row r="14" spans="1:16" s="3" customFormat="1" ht="30" customHeight="1">
      <c r="A14" s="127"/>
      <c r="B14" s="128"/>
      <c r="C14" s="129"/>
      <c r="D14" s="129"/>
      <c r="E14" s="129"/>
      <c r="F14" s="66">
        <f>AVERAGE(F8,F10,F11)</f>
        <v>42.21</v>
      </c>
      <c r="G14" s="75">
        <f>AVERAGE(G8,G10,G11)</f>
        <v>42.699961149961155</v>
      </c>
      <c r="H14" s="130" t="s">
        <v>273</v>
      </c>
      <c r="I14" s="76">
        <f>AVERAGE(I8,I10,I11)</f>
        <v>0.4899611499611467</v>
      </c>
      <c r="J14" s="129"/>
      <c r="K14" s="129"/>
      <c r="L14" s="129"/>
      <c r="M14" s="47"/>
      <c r="N14" s="47"/>
    </row>
    <row r="15" spans="1:16" ht="27.75" customHeight="1">
      <c r="A15" s="48"/>
      <c r="B15" s="48"/>
      <c r="C15" s="48"/>
      <c r="D15" s="49"/>
      <c r="E15" s="50"/>
      <c r="F15" s="51">
        <f>AVERAGE(F9,F12,F13)</f>
        <v>42.476666666666667</v>
      </c>
      <c r="G15" s="52">
        <f>AVERAGE(G9,G12,G13)</f>
        <v>43.193381322806601</v>
      </c>
      <c r="H15" s="131" t="s">
        <v>274</v>
      </c>
      <c r="I15" s="53">
        <f>AVERAGE(I9,I12,I13)</f>
        <v>0.71671465613994201</v>
      </c>
      <c r="J15" s="50"/>
      <c r="K15" s="50" t="s">
        <v>22</v>
      </c>
      <c r="L15" s="50"/>
      <c r="M15" s="47"/>
      <c r="N15" s="47"/>
    </row>
    <row r="16" spans="1:16" ht="30" customHeight="1" thickBot="1">
      <c r="A16" s="54"/>
      <c r="B16" s="54"/>
      <c r="C16" s="54"/>
      <c r="D16" s="50"/>
      <c r="E16" s="50"/>
      <c r="F16" s="55">
        <f>AVERAGE(F8:F13)</f>
        <v>42.343333333333334</v>
      </c>
      <c r="G16" s="56">
        <f>AVERAGE(C19:H81)</f>
        <v>42.95542372881355</v>
      </c>
      <c r="H16" s="57"/>
      <c r="I16" s="58">
        <f>AVERAGE(I8:I13)</f>
        <v>0.60333790305054436</v>
      </c>
      <c r="J16" s="50"/>
      <c r="K16" s="50"/>
      <c r="L16" s="50"/>
      <c r="M16" s="54"/>
      <c r="N16" s="54"/>
    </row>
    <row r="18" spans="2:14" ht="15.75" thickBot="1">
      <c r="C18" s="59" t="str">
        <f>B8</f>
        <v>Юрченко Вова</v>
      </c>
      <c r="D18" s="59" t="str">
        <f>B9</f>
        <v>Медведева Даша</v>
      </c>
      <c r="E18" s="13" t="str">
        <f>B10</f>
        <v>Юрченко Вова</v>
      </c>
      <c r="F18" s="13" t="str">
        <f>B11</f>
        <v>Юрченко Вова</v>
      </c>
      <c r="G18" s="13" t="str">
        <f>B12</f>
        <v>Медведева Даша</v>
      </c>
      <c r="H18" s="13" t="str">
        <f>B13</f>
        <v>Медведева Даша</v>
      </c>
      <c r="I18" s="13"/>
      <c r="J18" s="13"/>
    </row>
    <row r="19" spans="2:14">
      <c r="B19" s="1">
        <v>1</v>
      </c>
      <c r="C19" s="60">
        <v>46</v>
      </c>
      <c r="D19" s="61">
        <v>43.7</v>
      </c>
      <c r="E19" s="61">
        <v>43.6</v>
      </c>
      <c r="F19" s="61">
        <v>43.01</v>
      </c>
      <c r="G19" s="61">
        <v>43.36</v>
      </c>
      <c r="H19" s="61">
        <v>42.62</v>
      </c>
      <c r="I19" s="190"/>
      <c r="J19" s="191"/>
      <c r="K19" s="188"/>
      <c r="M19" s="2"/>
      <c r="N19" s="2"/>
    </row>
    <row r="20" spans="2:14">
      <c r="B20" s="1">
        <v>2</v>
      </c>
      <c r="C20" s="62">
        <v>44.14</v>
      </c>
      <c r="D20" s="63">
        <v>43.53</v>
      </c>
      <c r="E20" s="63">
        <v>42.89</v>
      </c>
      <c r="F20" s="63">
        <v>42.66</v>
      </c>
      <c r="G20" s="63">
        <v>43.97</v>
      </c>
      <c r="H20" s="63">
        <v>42.89</v>
      </c>
      <c r="I20" s="188"/>
      <c r="J20" s="192"/>
      <c r="K20" s="188"/>
      <c r="M20" s="3"/>
      <c r="N20" s="3"/>
    </row>
    <row r="21" spans="2:14">
      <c r="B21" s="1">
        <v>3</v>
      </c>
      <c r="C21" s="62">
        <v>43.34</v>
      </c>
      <c r="D21" s="63">
        <v>43.61</v>
      </c>
      <c r="E21" s="63">
        <v>42.7</v>
      </c>
      <c r="F21" s="63">
        <v>42.53</v>
      </c>
      <c r="G21" s="63">
        <v>43.25</v>
      </c>
      <c r="H21" s="63">
        <v>42.9</v>
      </c>
      <c r="I21" s="188"/>
      <c r="J21" s="192"/>
      <c r="K21" s="188"/>
      <c r="M21" s="3"/>
      <c r="N21" s="3"/>
    </row>
    <row r="22" spans="2:14">
      <c r="B22" s="1">
        <v>4</v>
      </c>
      <c r="C22" s="62">
        <v>42.67</v>
      </c>
      <c r="D22" s="63">
        <v>43.31</v>
      </c>
      <c r="E22" s="63">
        <v>42.45</v>
      </c>
      <c r="F22" s="63">
        <v>42.54</v>
      </c>
      <c r="G22" s="63">
        <v>42.97</v>
      </c>
      <c r="H22" s="63">
        <v>42.71</v>
      </c>
      <c r="I22" s="188"/>
      <c r="J22" s="192"/>
      <c r="K22" s="188"/>
      <c r="M22" s="3"/>
      <c r="N22" s="3"/>
    </row>
    <row r="23" spans="2:14">
      <c r="B23" s="1">
        <v>5</v>
      </c>
      <c r="C23" s="62">
        <v>42.38</v>
      </c>
      <c r="D23" s="63">
        <v>43.18</v>
      </c>
      <c r="E23" s="63">
        <v>42.48</v>
      </c>
      <c r="F23" s="63">
        <v>42.41</v>
      </c>
      <c r="G23" s="63">
        <v>44.56</v>
      </c>
      <c r="H23" s="63">
        <v>43.04</v>
      </c>
      <c r="I23" s="188"/>
      <c r="J23" s="192"/>
      <c r="K23" s="188"/>
    </row>
    <row r="24" spans="2:14">
      <c r="B24" s="1">
        <v>6</v>
      </c>
      <c r="C24" s="62">
        <v>42.4</v>
      </c>
      <c r="D24" s="63">
        <v>43.06</v>
      </c>
      <c r="E24" s="63">
        <v>42.55</v>
      </c>
      <c r="F24" s="63">
        <v>43</v>
      </c>
      <c r="G24" s="63">
        <v>44.02</v>
      </c>
      <c r="H24" s="63">
        <v>42.65</v>
      </c>
      <c r="I24" s="188"/>
      <c r="J24" s="192"/>
      <c r="K24" s="188"/>
    </row>
    <row r="25" spans="2:14">
      <c r="B25" s="1">
        <v>7</v>
      </c>
      <c r="C25" s="62">
        <v>42.22</v>
      </c>
      <c r="D25" s="63">
        <v>42.93</v>
      </c>
      <c r="E25" s="63">
        <v>44.44</v>
      </c>
      <c r="F25" s="63">
        <v>42.86</v>
      </c>
      <c r="G25" s="63">
        <v>42.91</v>
      </c>
      <c r="H25" s="63">
        <v>42.88</v>
      </c>
      <c r="I25" s="188"/>
      <c r="J25" s="192"/>
      <c r="K25" s="188"/>
    </row>
    <row r="26" spans="2:14">
      <c r="B26" s="1">
        <v>8</v>
      </c>
      <c r="C26" s="62">
        <v>42.77</v>
      </c>
      <c r="D26" s="63">
        <v>43.14</v>
      </c>
      <c r="E26" s="63">
        <v>42.83</v>
      </c>
      <c r="F26" s="63">
        <v>42.97</v>
      </c>
      <c r="G26" s="63">
        <v>42.81</v>
      </c>
      <c r="H26" s="63">
        <v>42.59</v>
      </c>
      <c r="I26" s="188"/>
      <c r="J26" s="192"/>
      <c r="K26" s="188"/>
    </row>
    <row r="27" spans="2:14">
      <c r="B27" s="1">
        <v>9</v>
      </c>
      <c r="C27" s="74">
        <v>42.13</v>
      </c>
      <c r="D27" s="63">
        <v>42.87</v>
      </c>
      <c r="E27" s="63">
        <v>42.79</v>
      </c>
      <c r="F27" s="63">
        <v>42.54</v>
      </c>
      <c r="G27" s="63">
        <v>42.95</v>
      </c>
      <c r="H27" s="63">
        <v>42.96</v>
      </c>
      <c r="I27" s="188"/>
      <c r="J27" s="192"/>
      <c r="K27" s="188"/>
    </row>
    <row r="28" spans="2:14">
      <c r="B28" s="1">
        <v>10</v>
      </c>
      <c r="C28" s="62">
        <v>42.26</v>
      </c>
      <c r="D28" s="63">
        <v>43.05</v>
      </c>
      <c r="E28" s="63">
        <v>42.7</v>
      </c>
      <c r="F28" s="63">
        <v>42.8</v>
      </c>
      <c r="G28" s="63">
        <v>43.02</v>
      </c>
      <c r="H28" s="63">
        <v>43.14</v>
      </c>
      <c r="I28" s="188"/>
      <c r="J28" s="192"/>
      <c r="K28" s="188"/>
    </row>
    <row r="29" spans="2:14">
      <c r="B29" s="1">
        <v>11</v>
      </c>
      <c r="C29" s="62">
        <v>42.22</v>
      </c>
      <c r="D29" s="63">
        <v>43.08</v>
      </c>
      <c r="E29" s="63">
        <v>42.61</v>
      </c>
      <c r="F29" s="63">
        <v>42.8</v>
      </c>
      <c r="G29" s="63">
        <v>42.42</v>
      </c>
      <c r="H29" s="63">
        <v>42.89</v>
      </c>
      <c r="I29" s="188"/>
      <c r="J29" s="192"/>
      <c r="K29" s="188"/>
    </row>
    <row r="30" spans="2:14">
      <c r="B30" s="1">
        <v>12</v>
      </c>
      <c r="C30" s="62">
        <v>42.23</v>
      </c>
      <c r="D30" s="63">
        <v>42.94</v>
      </c>
      <c r="E30" s="63">
        <v>42.43</v>
      </c>
      <c r="F30" s="63">
        <v>42.67</v>
      </c>
      <c r="G30" s="63">
        <v>47.31</v>
      </c>
      <c r="H30" s="63">
        <v>43.32</v>
      </c>
      <c r="I30" s="188"/>
      <c r="J30" s="192"/>
      <c r="K30" s="188"/>
    </row>
    <row r="31" spans="2:14">
      <c r="B31" s="1">
        <v>13</v>
      </c>
      <c r="C31" s="62">
        <v>43.17</v>
      </c>
      <c r="D31" s="63">
        <v>42.98</v>
      </c>
      <c r="E31" s="63">
        <v>42.44</v>
      </c>
      <c r="F31" s="63">
        <v>42.62</v>
      </c>
      <c r="G31" s="63">
        <v>42.95</v>
      </c>
      <c r="H31" s="63">
        <v>42.85</v>
      </c>
      <c r="I31" s="188"/>
      <c r="J31" s="192"/>
      <c r="K31" s="189"/>
      <c r="L31" s="1"/>
    </row>
    <row r="32" spans="2:14">
      <c r="B32" s="1">
        <v>14</v>
      </c>
      <c r="C32" s="65">
        <v>43.65</v>
      </c>
      <c r="D32" s="63">
        <v>42.95</v>
      </c>
      <c r="E32" s="63">
        <v>42.97</v>
      </c>
      <c r="F32" s="63">
        <v>42.86</v>
      </c>
      <c r="G32" s="63">
        <v>42.8</v>
      </c>
      <c r="H32" s="63">
        <v>42.91</v>
      </c>
      <c r="I32" s="188"/>
      <c r="J32" s="192"/>
      <c r="K32" s="189"/>
      <c r="L32" s="1"/>
    </row>
    <row r="33" spans="2:12">
      <c r="B33" s="1">
        <v>15</v>
      </c>
      <c r="C33" s="62">
        <v>43.38</v>
      </c>
      <c r="D33" s="63">
        <v>43.05</v>
      </c>
      <c r="E33" s="63">
        <v>43.07</v>
      </c>
      <c r="F33" s="63">
        <v>42.63</v>
      </c>
      <c r="G33" s="63">
        <v>42.63</v>
      </c>
      <c r="H33" s="63">
        <v>43.2</v>
      </c>
      <c r="I33" s="188"/>
      <c r="J33" s="192"/>
      <c r="K33" s="189"/>
      <c r="L33" s="1"/>
    </row>
    <row r="34" spans="2:12">
      <c r="B34" s="1">
        <v>16</v>
      </c>
      <c r="C34" s="62">
        <v>42.39</v>
      </c>
      <c r="D34" s="80">
        <v>43.6</v>
      </c>
      <c r="E34" s="63">
        <v>42.35</v>
      </c>
      <c r="F34" s="63">
        <v>42.61</v>
      </c>
      <c r="G34" s="63">
        <v>43</v>
      </c>
      <c r="H34" s="63">
        <v>43.01</v>
      </c>
      <c r="I34" s="188"/>
      <c r="J34" s="192"/>
      <c r="K34" s="189"/>
      <c r="L34" s="1"/>
    </row>
    <row r="35" spans="2:12">
      <c r="B35" s="1">
        <v>17</v>
      </c>
      <c r="C35" s="62">
        <v>42.3</v>
      </c>
      <c r="D35" s="63">
        <v>43.04</v>
      </c>
      <c r="E35" s="63">
        <v>42.65</v>
      </c>
      <c r="F35" s="63">
        <v>43.08</v>
      </c>
      <c r="G35" s="63">
        <v>42.63</v>
      </c>
      <c r="H35" s="63">
        <v>42.94</v>
      </c>
      <c r="I35" s="188"/>
      <c r="J35" s="192"/>
      <c r="K35" s="189"/>
      <c r="L35" s="1"/>
    </row>
    <row r="36" spans="2:12">
      <c r="B36" s="1">
        <v>18</v>
      </c>
      <c r="C36" s="62">
        <v>42.48</v>
      </c>
      <c r="D36" s="63">
        <v>43.25</v>
      </c>
      <c r="E36" s="63">
        <v>43.18</v>
      </c>
      <c r="F36" s="63">
        <v>42.79</v>
      </c>
      <c r="G36" s="63">
        <v>42.75</v>
      </c>
      <c r="H36" s="63">
        <v>42.72</v>
      </c>
      <c r="I36" s="188"/>
      <c r="J36" s="192"/>
      <c r="K36" s="189"/>
      <c r="L36" s="1"/>
    </row>
    <row r="37" spans="2:12">
      <c r="B37" s="1">
        <v>19</v>
      </c>
      <c r="C37" s="62">
        <v>42.53</v>
      </c>
      <c r="D37" s="63">
        <v>43.57</v>
      </c>
      <c r="E37" s="63">
        <v>42.46</v>
      </c>
      <c r="F37" s="63">
        <v>42.47</v>
      </c>
      <c r="G37" s="63">
        <v>43.14</v>
      </c>
      <c r="H37" s="63">
        <v>42.8</v>
      </c>
      <c r="I37" s="188"/>
      <c r="J37" s="192"/>
      <c r="K37" s="189"/>
      <c r="L37" s="1"/>
    </row>
    <row r="38" spans="2:12">
      <c r="B38" s="1">
        <v>20</v>
      </c>
      <c r="C38" s="62">
        <v>42.16</v>
      </c>
      <c r="D38" s="63">
        <v>43.79</v>
      </c>
      <c r="E38" s="63">
        <v>42.57</v>
      </c>
      <c r="F38" s="63">
        <v>42.73</v>
      </c>
      <c r="G38" s="63">
        <v>42.87</v>
      </c>
      <c r="H38" s="63">
        <v>42.63</v>
      </c>
      <c r="I38" s="188"/>
      <c r="J38" s="192"/>
      <c r="K38" s="189"/>
      <c r="L38" s="1"/>
    </row>
    <row r="39" spans="2:12">
      <c r="B39" s="1">
        <v>21</v>
      </c>
      <c r="C39" s="62">
        <v>42.34</v>
      </c>
      <c r="D39" s="63">
        <v>43</v>
      </c>
      <c r="E39" s="63">
        <v>42.76</v>
      </c>
      <c r="F39" s="63">
        <v>42.36</v>
      </c>
      <c r="G39" s="63">
        <v>43.59</v>
      </c>
      <c r="H39" s="63">
        <v>43.5</v>
      </c>
      <c r="I39" s="188"/>
      <c r="J39" s="192"/>
      <c r="K39" s="189"/>
      <c r="L39" s="1"/>
    </row>
    <row r="40" spans="2:12">
      <c r="B40" s="1">
        <v>22</v>
      </c>
      <c r="C40" s="62">
        <v>42.41</v>
      </c>
      <c r="D40" s="63">
        <v>42.76</v>
      </c>
      <c r="E40" s="63">
        <v>42.63</v>
      </c>
      <c r="F40" s="63">
        <v>44.28</v>
      </c>
      <c r="G40" s="63">
        <v>42.55</v>
      </c>
      <c r="H40" s="63">
        <v>43.16</v>
      </c>
      <c r="I40" s="188"/>
      <c r="J40" s="192"/>
      <c r="K40" s="189"/>
      <c r="L40" s="1"/>
    </row>
    <row r="41" spans="2:12">
      <c r="B41" s="1">
        <v>23</v>
      </c>
      <c r="C41" s="62">
        <v>42.38</v>
      </c>
      <c r="D41" s="63">
        <v>42.71</v>
      </c>
      <c r="E41" s="63">
        <v>42.49</v>
      </c>
      <c r="F41" s="63">
        <v>42.48</v>
      </c>
      <c r="G41" s="63">
        <v>43.94</v>
      </c>
      <c r="H41" s="63">
        <v>43.42</v>
      </c>
      <c r="I41" s="188"/>
      <c r="J41" s="192"/>
      <c r="K41" s="189"/>
      <c r="L41" s="1"/>
    </row>
    <row r="42" spans="2:12">
      <c r="B42" s="1">
        <v>24</v>
      </c>
      <c r="C42" s="62">
        <v>42.33</v>
      </c>
      <c r="D42" s="63">
        <v>43.25</v>
      </c>
      <c r="E42" s="63">
        <v>42.8</v>
      </c>
      <c r="F42" s="63">
        <v>43.23</v>
      </c>
      <c r="G42" s="63">
        <v>42.89</v>
      </c>
      <c r="H42" s="63">
        <v>43.55</v>
      </c>
      <c r="I42" s="188"/>
      <c r="J42" s="192"/>
      <c r="K42" s="189"/>
      <c r="L42" s="1"/>
    </row>
    <row r="43" spans="2:12">
      <c r="B43" s="1">
        <v>25</v>
      </c>
      <c r="C43" s="62">
        <v>42.18</v>
      </c>
      <c r="D43" s="63">
        <v>43.13</v>
      </c>
      <c r="E43" s="63"/>
      <c r="F43" s="63">
        <v>44.51</v>
      </c>
      <c r="G43" s="63">
        <v>42.72</v>
      </c>
      <c r="H43" s="63">
        <v>42.72</v>
      </c>
      <c r="I43" s="188"/>
      <c r="J43" s="192"/>
      <c r="K43" s="189"/>
      <c r="L43" s="1"/>
    </row>
    <row r="44" spans="2:12">
      <c r="B44" s="1">
        <v>26</v>
      </c>
      <c r="C44" s="62">
        <v>42.09</v>
      </c>
      <c r="D44" s="63">
        <v>43.37</v>
      </c>
      <c r="E44" s="63"/>
      <c r="F44" s="63">
        <v>42.2</v>
      </c>
      <c r="G44" s="63">
        <v>42.58</v>
      </c>
      <c r="H44" s="63">
        <v>42.71</v>
      </c>
      <c r="I44" s="188"/>
      <c r="J44" s="192"/>
      <c r="K44" s="189"/>
      <c r="L44" s="1"/>
    </row>
    <row r="45" spans="2:12">
      <c r="B45" s="1">
        <v>27</v>
      </c>
      <c r="C45" s="62">
        <v>42.35</v>
      </c>
      <c r="D45" s="63">
        <v>43.12</v>
      </c>
      <c r="E45" s="63"/>
      <c r="F45" s="63">
        <v>42.63</v>
      </c>
      <c r="G45" s="63">
        <v>42.74</v>
      </c>
      <c r="H45" s="63">
        <v>42.8</v>
      </c>
      <c r="I45" s="188"/>
      <c r="J45" s="192"/>
      <c r="K45" s="189"/>
      <c r="L45" s="1"/>
    </row>
    <row r="46" spans="2:12">
      <c r="B46" s="1">
        <v>28</v>
      </c>
      <c r="C46" s="62">
        <v>42.26</v>
      </c>
      <c r="D46" s="63">
        <v>42.71</v>
      </c>
      <c r="E46" s="63"/>
      <c r="F46" s="63">
        <v>42.25</v>
      </c>
      <c r="G46" s="63">
        <v>42.85</v>
      </c>
      <c r="H46" s="63">
        <v>43.19</v>
      </c>
      <c r="I46" s="188"/>
      <c r="J46" s="192"/>
      <c r="K46" s="189"/>
      <c r="L46" s="1"/>
    </row>
    <row r="47" spans="2:12">
      <c r="B47" s="1">
        <v>29</v>
      </c>
      <c r="C47" s="62">
        <v>42.54</v>
      </c>
      <c r="D47" s="63">
        <v>43.51</v>
      </c>
      <c r="E47" s="63"/>
      <c r="F47" s="63">
        <v>42.42</v>
      </c>
      <c r="G47" s="63">
        <v>42.98</v>
      </c>
      <c r="H47" s="63">
        <v>43.03</v>
      </c>
      <c r="I47" s="188"/>
      <c r="J47" s="192"/>
      <c r="K47" s="189"/>
      <c r="L47" s="1"/>
    </row>
    <row r="48" spans="2:12">
      <c r="B48" s="1">
        <v>30</v>
      </c>
      <c r="C48" s="62">
        <v>42.41</v>
      </c>
      <c r="D48" s="63"/>
      <c r="E48" s="63"/>
      <c r="F48" s="63">
        <v>42.43</v>
      </c>
      <c r="G48" s="63">
        <v>43.59</v>
      </c>
      <c r="H48" s="63">
        <v>43.13</v>
      </c>
      <c r="I48" s="188"/>
      <c r="J48" s="192"/>
      <c r="K48" s="189"/>
      <c r="L48" s="1"/>
    </row>
    <row r="49" spans="2:12">
      <c r="B49" s="1">
        <v>31</v>
      </c>
      <c r="C49" s="62">
        <v>42.15</v>
      </c>
      <c r="D49" s="63"/>
      <c r="E49" s="63"/>
      <c r="F49" s="63">
        <v>42.37</v>
      </c>
      <c r="G49" s="63">
        <v>43.51</v>
      </c>
      <c r="H49" s="63">
        <v>43.13</v>
      </c>
      <c r="I49" s="188"/>
      <c r="J49" s="192"/>
      <c r="K49" s="189"/>
      <c r="L49" s="1"/>
    </row>
    <row r="50" spans="2:12">
      <c r="B50" s="1">
        <v>32</v>
      </c>
      <c r="C50" s="62">
        <v>42.34</v>
      </c>
      <c r="D50" s="63"/>
      <c r="E50" s="63"/>
      <c r="F50" s="63">
        <v>42.42</v>
      </c>
      <c r="G50" s="63">
        <v>43.18</v>
      </c>
      <c r="H50" s="63">
        <v>42.87</v>
      </c>
      <c r="I50" s="188"/>
      <c r="J50" s="192"/>
      <c r="K50" s="189"/>
      <c r="L50" s="1"/>
    </row>
    <row r="51" spans="2:12">
      <c r="B51" s="1">
        <v>33</v>
      </c>
      <c r="C51" s="62">
        <v>42.11</v>
      </c>
      <c r="D51" s="63"/>
      <c r="E51" s="63"/>
      <c r="F51" s="63">
        <v>42.19</v>
      </c>
      <c r="G51" s="63">
        <v>43.28</v>
      </c>
      <c r="H51" s="63">
        <v>42.72</v>
      </c>
      <c r="I51" s="188"/>
      <c r="J51" s="192"/>
      <c r="K51" s="189"/>
      <c r="L51" s="1"/>
    </row>
    <row r="52" spans="2:12">
      <c r="B52" s="1">
        <v>34</v>
      </c>
      <c r="C52" s="62"/>
      <c r="D52" s="63"/>
      <c r="E52" s="63"/>
      <c r="F52" s="63">
        <v>42.35</v>
      </c>
      <c r="G52" s="63">
        <v>43.34</v>
      </c>
      <c r="H52" s="63">
        <v>42.73</v>
      </c>
      <c r="I52" s="188"/>
      <c r="J52" s="192"/>
      <c r="K52" s="189"/>
      <c r="L52" s="1"/>
    </row>
    <row r="53" spans="2:12">
      <c r="B53" s="1">
        <v>35</v>
      </c>
      <c r="C53" s="62"/>
      <c r="D53" s="63"/>
      <c r="E53" s="63"/>
      <c r="F53" s="63">
        <v>42.42</v>
      </c>
      <c r="G53" s="63">
        <v>43.21</v>
      </c>
      <c r="H53" s="63">
        <v>43.47</v>
      </c>
      <c r="I53" s="188"/>
      <c r="J53" s="192"/>
      <c r="K53" s="189"/>
      <c r="L53" s="1"/>
    </row>
    <row r="54" spans="2:12">
      <c r="B54" s="1">
        <v>36</v>
      </c>
      <c r="C54" s="62"/>
      <c r="D54" s="63"/>
      <c r="E54" s="63"/>
      <c r="F54" s="63">
        <v>42.59</v>
      </c>
      <c r="G54" s="63">
        <v>43.05</v>
      </c>
      <c r="H54" s="63">
        <v>43.03</v>
      </c>
      <c r="I54" s="188"/>
      <c r="J54" s="192"/>
      <c r="K54" s="189"/>
      <c r="L54" s="1"/>
    </row>
    <row r="55" spans="2:12">
      <c r="B55" s="1">
        <v>37</v>
      </c>
      <c r="C55" s="62"/>
      <c r="D55" s="63"/>
      <c r="E55" s="63"/>
      <c r="F55" s="63">
        <v>42.56</v>
      </c>
      <c r="G55" s="63">
        <v>42.81</v>
      </c>
      <c r="H55" s="63">
        <v>42.67</v>
      </c>
      <c r="I55" s="188"/>
      <c r="J55" s="192"/>
      <c r="K55" s="189"/>
      <c r="L55" s="1"/>
    </row>
    <row r="56" spans="2:12">
      <c r="B56" s="1">
        <v>38</v>
      </c>
      <c r="C56" s="62"/>
      <c r="D56" s="63"/>
      <c r="E56" s="63"/>
      <c r="F56" s="63">
        <v>42.49</v>
      </c>
      <c r="G56" s="63">
        <v>42.78</v>
      </c>
      <c r="H56" s="63">
        <v>44.85</v>
      </c>
      <c r="I56" s="188"/>
      <c r="J56" s="192"/>
      <c r="K56" s="189"/>
      <c r="L56" s="1"/>
    </row>
    <row r="57" spans="2:12">
      <c r="B57" s="1">
        <v>39</v>
      </c>
      <c r="C57" s="62"/>
      <c r="D57" s="63"/>
      <c r="E57" s="63"/>
      <c r="F57" s="63">
        <v>42.28</v>
      </c>
      <c r="G57" s="63">
        <v>42.71</v>
      </c>
      <c r="H57" s="63">
        <v>42.62</v>
      </c>
      <c r="I57" s="188"/>
      <c r="J57" s="192"/>
      <c r="K57" s="189"/>
      <c r="L57" s="1"/>
    </row>
    <row r="58" spans="2:12">
      <c r="B58" s="1">
        <v>40</v>
      </c>
      <c r="C58" s="62"/>
      <c r="D58" s="63"/>
      <c r="E58" s="63"/>
      <c r="F58" s="63">
        <v>42.41</v>
      </c>
      <c r="G58" s="63">
        <v>42.7</v>
      </c>
      <c r="H58" s="63">
        <v>42.3</v>
      </c>
      <c r="I58" s="188"/>
      <c r="J58" s="192"/>
      <c r="K58" s="189"/>
      <c r="L58" s="1"/>
    </row>
    <row r="59" spans="2:12">
      <c r="B59" s="1">
        <v>41</v>
      </c>
      <c r="C59" s="62"/>
      <c r="D59" s="63"/>
      <c r="E59" s="63"/>
      <c r="F59" s="63">
        <v>42.57</v>
      </c>
      <c r="G59" s="63">
        <v>42.81</v>
      </c>
      <c r="H59" s="63">
        <v>42.38</v>
      </c>
      <c r="I59" s="188"/>
      <c r="J59" s="192"/>
      <c r="K59" s="189"/>
      <c r="L59" s="1"/>
    </row>
    <row r="60" spans="2:12">
      <c r="B60" s="1">
        <v>42</v>
      </c>
      <c r="C60" s="62"/>
      <c r="D60" s="63"/>
      <c r="E60" s="63"/>
      <c r="F60" s="63">
        <v>42.76</v>
      </c>
      <c r="G60" s="63">
        <v>43.2</v>
      </c>
      <c r="H60" s="63">
        <v>42.64</v>
      </c>
      <c r="I60" s="188"/>
      <c r="J60" s="192"/>
      <c r="K60" s="189"/>
      <c r="L60" s="1"/>
    </row>
    <row r="61" spans="2:12">
      <c r="B61" s="1">
        <v>43</v>
      </c>
      <c r="C61" s="62"/>
      <c r="D61" s="63"/>
      <c r="E61" s="63"/>
      <c r="F61" s="63">
        <v>42.65</v>
      </c>
      <c r="G61" s="63">
        <v>51.86</v>
      </c>
      <c r="H61" s="63">
        <v>42.9</v>
      </c>
      <c r="I61" s="188"/>
      <c r="J61" s="192"/>
      <c r="K61" s="189"/>
      <c r="L61" s="1"/>
    </row>
    <row r="62" spans="2:12">
      <c r="B62" s="1">
        <v>44</v>
      </c>
      <c r="C62" s="62"/>
      <c r="D62" s="63"/>
      <c r="E62" s="63"/>
      <c r="F62" s="63">
        <v>42.48</v>
      </c>
      <c r="G62" s="63">
        <v>42.93</v>
      </c>
      <c r="H62" s="63">
        <v>43.68</v>
      </c>
      <c r="I62" s="188"/>
      <c r="J62" s="192"/>
      <c r="K62" s="189"/>
      <c r="L62" s="1"/>
    </row>
    <row r="63" spans="2:12">
      <c r="B63" s="1">
        <v>45</v>
      </c>
      <c r="C63" s="62"/>
      <c r="D63" s="63"/>
      <c r="E63" s="63"/>
      <c r="F63" s="63">
        <v>42.8</v>
      </c>
      <c r="G63" s="63"/>
      <c r="H63" s="63">
        <v>43.05</v>
      </c>
      <c r="I63" s="188"/>
      <c r="J63" s="192"/>
      <c r="K63" s="189"/>
      <c r="L63" s="1"/>
    </row>
    <row r="64" spans="2:12">
      <c r="B64" s="1">
        <v>46</v>
      </c>
      <c r="C64" s="62"/>
      <c r="D64" s="63"/>
      <c r="E64" s="63"/>
      <c r="F64" s="63">
        <v>43.49</v>
      </c>
      <c r="G64" s="63"/>
      <c r="H64" s="63">
        <v>42.99</v>
      </c>
      <c r="I64" s="188"/>
      <c r="J64" s="192"/>
      <c r="K64" s="189"/>
      <c r="L64" s="1"/>
    </row>
    <row r="65" spans="1:16">
      <c r="B65" s="1">
        <v>47</v>
      </c>
      <c r="C65" s="62"/>
      <c r="D65" s="63"/>
      <c r="E65" s="63"/>
      <c r="F65" s="63">
        <v>42.78</v>
      </c>
      <c r="G65" s="63"/>
      <c r="H65" s="63">
        <v>42.99</v>
      </c>
      <c r="I65" s="188"/>
      <c r="J65" s="192"/>
      <c r="K65" s="189"/>
      <c r="L65" s="1"/>
    </row>
    <row r="66" spans="1:16">
      <c r="B66" s="1">
        <v>48</v>
      </c>
      <c r="C66" s="62"/>
      <c r="D66" s="63"/>
      <c r="E66" s="63"/>
      <c r="F66" s="63">
        <v>42.58</v>
      </c>
      <c r="G66" s="63"/>
      <c r="H66" s="63">
        <v>42.96</v>
      </c>
      <c r="I66" s="188"/>
      <c r="J66" s="192"/>
      <c r="K66" s="189"/>
      <c r="L66" s="1"/>
    </row>
    <row r="67" spans="1:16">
      <c r="B67" s="1">
        <v>49</v>
      </c>
      <c r="C67" s="62"/>
      <c r="D67" s="63"/>
      <c r="E67" s="63"/>
      <c r="F67" s="63">
        <v>42.63</v>
      </c>
      <c r="G67" s="63"/>
      <c r="H67" s="63">
        <v>43.01</v>
      </c>
      <c r="I67" s="188"/>
      <c r="J67" s="192"/>
      <c r="K67" s="189"/>
      <c r="L67" s="1"/>
    </row>
    <row r="68" spans="1:16">
      <c r="B68" s="1">
        <v>50</v>
      </c>
      <c r="C68" s="62"/>
      <c r="D68" s="63"/>
      <c r="E68" s="63"/>
      <c r="F68" s="63">
        <v>42.5</v>
      </c>
      <c r="G68" s="63"/>
      <c r="H68" s="63">
        <v>44.2</v>
      </c>
      <c r="I68" s="188"/>
      <c r="J68" s="192"/>
      <c r="K68" s="189"/>
      <c r="L68" s="1"/>
    </row>
    <row r="69" spans="1:16">
      <c r="B69" s="1">
        <v>51</v>
      </c>
      <c r="C69" s="62"/>
      <c r="D69" s="63"/>
      <c r="E69" s="63"/>
      <c r="F69" s="63">
        <v>42.47</v>
      </c>
      <c r="G69" s="63"/>
      <c r="H69" s="63">
        <v>44.23</v>
      </c>
      <c r="I69" s="188"/>
      <c r="J69" s="192"/>
      <c r="K69" s="189"/>
      <c r="L69" s="1"/>
    </row>
    <row r="70" spans="1:16">
      <c r="B70" s="1">
        <v>52</v>
      </c>
      <c r="C70" s="62"/>
      <c r="D70" s="63"/>
      <c r="E70" s="63"/>
      <c r="F70" s="63">
        <v>42.58</v>
      </c>
      <c r="G70" s="63"/>
      <c r="H70" s="63">
        <v>42.78</v>
      </c>
      <c r="I70" s="188"/>
      <c r="J70" s="192"/>
      <c r="K70" s="189"/>
      <c r="L70" s="1"/>
    </row>
    <row r="71" spans="1:16">
      <c r="B71" s="1">
        <v>53</v>
      </c>
      <c r="C71" s="62"/>
      <c r="D71" s="63"/>
      <c r="E71" s="63"/>
      <c r="F71" s="63"/>
      <c r="G71" s="63"/>
      <c r="H71" s="63">
        <v>43.54</v>
      </c>
      <c r="I71" s="188"/>
      <c r="J71" s="192"/>
      <c r="K71" s="189"/>
      <c r="L71" s="1"/>
    </row>
    <row r="72" spans="1:16">
      <c r="B72" s="1">
        <v>54</v>
      </c>
      <c r="C72" s="62"/>
      <c r="D72" s="63"/>
      <c r="E72" s="63"/>
      <c r="F72" s="63"/>
      <c r="G72" s="63"/>
      <c r="H72" s="63">
        <v>43.28</v>
      </c>
      <c r="I72" s="188"/>
      <c r="J72" s="192"/>
      <c r="K72" s="189"/>
      <c r="L72" s="1"/>
    </row>
    <row r="73" spans="1:16">
      <c r="B73" s="1">
        <v>55</v>
      </c>
      <c r="C73" s="62"/>
      <c r="D73" s="63"/>
      <c r="E73" s="63"/>
      <c r="F73" s="63"/>
      <c r="G73" s="63"/>
      <c r="H73" s="63"/>
      <c r="I73" s="188"/>
      <c r="J73" s="192"/>
      <c r="K73" s="189"/>
      <c r="L73" s="1"/>
    </row>
    <row r="74" spans="1:16">
      <c r="B74" s="1">
        <v>56</v>
      </c>
      <c r="C74" s="62"/>
      <c r="D74" s="63"/>
      <c r="E74" s="63"/>
      <c r="F74" s="63"/>
      <c r="G74" s="63"/>
      <c r="H74" s="63"/>
      <c r="I74" s="188"/>
      <c r="J74" s="192"/>
      <c r="K74" s="189"/>
      <c r="L74" s="1"/>
    </row>
    <row r="75" spans="1:16">
      <c r="B75" s="1">
        <v>57</v>
      </c>
      <c r="C75" s="126"/>
      <c r="D75" s="63"/>
      <c r="E75" s="63"/>
      <c r="F75" s="63"/>
      <c r="G75" s="63"/>
      <c r="H75" s="63"/>
      <c r="I75" s="189"/>
      <c r="J75" s="193"/>
      <c r="K75" s="189"/>
      <c r="L75" s="1"/>
    </row>
    <row r="76" spans="1:16">
      <c r="B76" s="1">
        <v>58</v>
      </c>
      <c r="C76" s="194"/>
      <c r="D76" s="188"/>
      <c r="E76" s="188"/>
      <c r="F76" s="188"/>
      <c r="G76" s="188"/>
      <c r="H76" s="188"/>
      <c r="I76" s="189"/>
      <c r="J76" s="193"/>
      <c r="K76" s="189"/>
      <c r="L76" s="1"/>
    </row>
    <row r="77" spans="1:16">
      <c r="B77" s="1">
        <v>59</v>
      </c>
      <c r="C77" s="194"/>
      <c r="D77" s="188"/>
      <c r="E77" s="188"/>
      <c r="F77" s="188"/>
      <c r="G77" s="188"/>
      <c r="H77" s="188"/>
      <c r="I77" s="188"/>
      <c r="J77" s="192"/>
      <c r="K77" s="188"/>
    </row>
    <row r="78" spans="1:16">
      <c r="B78" s="1">
        <v>60</v>
      </c>
      <c r="C78" s="194"/>
      <c r="D78" s="188"/>
      <c r="E78" s="188"/>
      <c r="F78" s="188"/>
      <c r="G78" s="188"/>
      <c r="H78" s="188"/>
      <c r="I78" s="188"/>
      <c r="J78" s="192"/>
      <c r="K78" s="188"/>
    </row>
    <row r="79" spans="1:16" s="2" customFormat="1">
      <c r="A79" s="1"/>
      <c r="B79" s="1">
        <v>61</v>
      </c>
      <c r="C79" s="194"/>
      <c r="D79" s="188"/>
      <c r="E79" s="188"/>
      <c r="F79" s="188"/>
      <c r="G79" s="188"/>
      <c r="H79" s="188"/>
      <c r="I79" s="188"/>
      <c r="J79" s="192"/>
      <c r="K79" s="188"/>
      <c r="M79" s="1"/>
      <c r="N79" s="1"/>
      <c r="O79" s="1"/>
      <c r="P79" s="1"/>
    </row>
    <row r="80" spans="1:16" s="2" customFormat="1">
      <c r="A80" s="1"/>
      <c r="B80" s="1">
        <v>62</v>
      </c>
      <c r="C80" s="194"/>
      <c r="D80" s="188"/>
      <c r="E80" s="188"/>
      <c r="F80" s="188"/>
      <c r="G80" s="188"/>
      <c r="H80" s="188"/>
      <c r="I80" s="188"/>
      <c r="J80" s="192"/>
      <c r="K80" s="188"/>
      <c r="M80" s="1"/>
      <c r="N80" s="1"/>
      <c r="O80" s="1"/>
      <c r="P80" s="1"/>
    </row>
    <row r="81" spans="1:16" s="2" customFormat="1" ht="15.75" thickBot="1">
      <c r="A81" s="1"/>
      <c r="B81" s="1">
        <v>63</v>
      </c>
      <c r="C81" s="195"/>
      <c r="D81" s="196"/>
      <c r="E81" s="196"/>
      <c r="F81" s="196"/>
      <c r="G81" s="196"/>
      <c r="H81" s="196"/>
      <c r="I81" s="196"/>
      <c r="J81" s="197"/>
      <c r="K81" s="188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Общие результаты</vt:lpstr>
      <vt:lpstr>Регистрация</vt:lpstr>
      <vt:lpstr>К44</vt:lpstr>
      <vt:lpstr>KartFreedom</vt:lpstr>
      <vt:lpstr>Vpered ta vgoru</vt:lpstr>
      <vt:lpstr>Hurricane RT</vt:lpstr>
      <vt:lpstr>Battle Master</vt:lpstr>
      <vt:lpstr>EK motorsport</vt:lpstr>
      <vt:lpstr>ASS RT</vt:lpstr>
      <vt:lpstr>Fortuna RT</vt:lpstr>
      <vt:lpstr>Kozaks</vt:lpstr>
      <vt:lpstr>Flash</vt:lpstr>
      <vt:lpstr>F1UA</vt:lpstr>
      <vt:lpstr>Na spidah</vt:lpstr>
      <vt:lpstr>Fossa</vt:lpstr>
      <vt:lpstr>Arta Rcing</vt:lpstr>
      <vt:lpstr>KartFreedom JT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2019-06-30T12:14:44Z</dcterms:modified>
</cp:coreProperties>
</file>