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4" activeTab="14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06.09" sheetId="18" r:id="rId11"/>
    <sheet name="13.09" sheetId="20" r:id="rId12"/>
    <sheet name="20.09" sheetId="21" r:id="rId13"/>
    <sheet name="27.09" sheetId="22" r:id="rId14"/>
    <sheet name="04.10" sheetId="23" r:id="rId15"/>
    <sheet name="Очки" sheetId="19" r:id="rId16"/>
    <sheet name="Лист2" sheetId="16" r:id="rId17"/>
  </sheets>
  <definedNames>
    <definedName name="_xlnm._FilterDatabase" localSheetId="6" hidden="1">'02.08'!$A$4:$I$4</definedName>
    <definedName name="_xlnm._FilterDatabase" localSheetId="14" hidden="1">'04.10'!$A$1:$J$31</definedName>
    <definedName name="_xlnm._FilterDatabase" localSheetId="10" hidden="1">'06.09'!$A$1:$J$37</definedName>
    <definedName name="_xlnm._FilterDatabase" localSheetId="7" hidden="1">'09.08'!$A$4:$I$4</definedName>
    <definedName name="_xlnm._FilterDatabase" localSheetId="11" hidden="1">'13.09'!$A$1:$J$31</definedName>
    <definedName name="_xlnm._FilterDatabase" localSheetId="8" hidden="1">'16.08'!$A$1:$I$37</definedName>
    <definedName name="_xlnm._FilterDatabase" localSheetId="12" hidden="1">'20.09'!$A$1:$J$31</definedName>
    <definedName name="_xlnm._FilterDatabase" localSheetId="5" hidden="1">'26.07'!$A$4:$I$4</definedName>
    <definedName name="_xlnm._FilterDatabase" localSheetId="13" hidden="1">'27.09'!$A$1:$J$31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I8" i="23" l="1"/>
  <c r="I11" i="23"/>
  <c r="I7" i="23"/>
  <c r="I6" i="23"/>
  <c r="J6" i="23" s="1"/>
  <c r="I5" i="23"/>
  <c r="J11" i="23"/>
  <c r="I10" i="23"/>
  <c r="J10" i="23" s="1"/>
  <c r="I13" i="23"/>
  <c r="I9" i="23"/>
  <c r="I21" i="23"/>
  <c r="I17" i="23"/>
  <c r="J17" i="23" s="1"/>
  <c r="I18" i="23"/>
  <c r="I22" i="23"/>
  <c r="J22" i="23" s="1"/>
  <c r="I12" i="23"/>
  <c r="I20" i="23"/>
  <c r="I15" i="23"/>
  <c r="I29" i="23"/>
  <c r="I28" i="23"/>
  <c r="J28" i="23" s="1"/>
  <c r="I24" i="23"/>
  <c r="I26" i="23"/>
  <c r="I19" i="23"/>
  <c r="J19" i="23" s="1"/>
  <c r="I23" i="23"/>
  <c r="I25" i="23"/>
  <c r="J25" i="23" s="1"/>
  <c r="I14" i="23"/>
  <c r="H11" i="23"/>
  <c r="H10" i="23"/>
  <c r="H6" i="23"/>
  <c r="H7" i="23"/>
  <c r="H5" i="23"/>
  <c r="H19" i="23"/>
  <c r="H16" i="23"/>
  <c r="J16" i="23" s="1"/>
  <c r="H9" i="23"/>
  <c r="H14" i="23"/>
  <c r="J14" i="23" s="1"/>
  <c r="H24" i="23"/>
  <c r="H17" i="23"/>
  <c r="H25" i="23"/>
  <c r="H28" i="23"/>
  <c r="H8" i="23"/>
  <c r="H13" i="23"/>
  <c r="H26" i="23"/>
  <c r="H18" i="23"/>
  <c r="H23" i="23"/>
  <c r="H22" i="23"/>
  <c r="H12" i="23"/>
  <c r="H20" i="23"/>
  <c r="H15" i="23"/>
  <c r="H27" i="23"/>
  <c r="J27" i="23" s="1"/>
  <c r="J20" i="23"/>
  <c r="J32" i="23"/>
  <c r="J31" i="23"/>
  <c r="J21" i="23"/>
  <c r="J24" i="23"/>
  <c r="J26" i="23"/>
  <c r="J18" i="23"/>
  <c r="J30" i="23"/>
  <c r="J29" i="23"/>
  <c r="J8" i="23" l="1"/>
  <c r="J13" i="23"/>
  <c r="J5" i="23"/>
  <c r="J9" i="23"/>
  <c r="J7" i="23"/>
  <c r="J12" i="23"/>
  <c r="J15" i="23"/>
  <c r="J23" i="23"/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<sst xmlns="http://schemas.openxmlformats.org/spreadsheetml/2006/main" count="787" uniqueCount="277">
  <si>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</si>
  <si>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</si>
  <si>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</si>
  <si>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</si>
  <si>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</si>
  <si>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</si>
  <si>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</si>
  <si>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</si>
  <si>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</si>
  <si>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</si>
  <si>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</si>
  <si>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</si>
  <si>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</si>
  <si>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</si>
  <si>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</si>
  <si>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</si>
  <si>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</si>
  <si>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</si>
  <si>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</si>
  <si>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</si>
  <si>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</si>
  <si>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</si>
  <si>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</si>
  <si>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</si>
  <si>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</si>
  <si>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</si>
  <si>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</si>
  <si>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</si>
  <si>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</si>
  <si>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</si>
  <si>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</si>
  <si>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</si>
  <si>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</si>
  <si>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</si>
  <si>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</si>
  <si>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</si>
  <si>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</si>
  <si>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</si>
  <si>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</si>
  <si>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</si>
  <si>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</si>
  <si>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</si>
  <si>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</si>
  <si>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</si>
  <si>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</si>
  <si>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</si>
  <si>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</si>
  <si>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</si>
  <si>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</si>
  <si>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</si>
  <si>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</si>
  <si>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</si>
  <si>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</si>
  <si>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</si>
  <si>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</si>
  <si>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</si>
  <si>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</si>
  <si>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</si>
  <si>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</si>
  <si>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</si>
  <si>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</si>
  <si>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</si>
  <si>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</si>
  <si>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</si>
  <si>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</si>
  <si>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</si>
  <si>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</si>
  <si>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</si>
  <si>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</si>
  <si>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</si>
  <si>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</si>
  <si>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</si>
  <si>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</si>
  <si>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</si>
  <si>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</si>
  <si>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</si>
  <si>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</si>
  <si>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</si>
  <si>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</si>
  <si>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</si>
  <si>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</si>
  <si>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</si>
  <si>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</si>
  <si>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</si>
  <si>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</si>
  <si>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</si>
  <si>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</si>
  <si>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</si>
  <si>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</si>
  <si>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</si>
  <si>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</si>
  <si>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</si>
  <si>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</si>
  <si>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</si>
  <si>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</si>
  <si>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</si>
  <si>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</si>
  <si>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</si>
  <si>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</si>
  <si>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</si>
  <si>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</si>
  <si>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</si>
  <si>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</si>
  <si>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</si>
  <si>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</si>
  <si>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</si>
  <si>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</si>
  <si>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</si>
  <si>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</si>
  <si>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</si>
  <si>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</si>
  <si>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</si>
  <si>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</si>
  <si>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</si>
  <si>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</si>
  <si>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</si>
  <si>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</si>
  <si>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</si>
  <si>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</si>
  <si>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</si>
  <si>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</si>
  <si>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</si>
  <si>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</si>
  <si>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</si>
  <si>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</si>
  <si>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</si>
  <si>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</si>
  <si>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</si>
  <si>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</si>
  <si>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</si>
  <si>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</si>
  <si>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</si>
  <si>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</si>
  <si>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</si>
  <si>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</si>
  <si>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</si>
  <si>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</si>
  <si>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</si>
  <si>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</si>
  <si>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</si>
  <si>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</si>
  <si>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</si>
  <si>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</si>
  <si>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</si>
  <si>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</si>
  <si>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</si>
  <si>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</si>
  <si>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</si>
  <si>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</si>
  <si>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</si>
  <si>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</si>
  <si>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</si>
  <si>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</si>
  <si>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</si>
  <si>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</si>
  <si>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</si>
  <si>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</si>
  <si>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</si>
  <si>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</si>
  <si>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</si>
  <si>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</si>
  <si>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</si>
  <si>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</si>
  <si>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</si>
  <si>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</si>
  <si>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</si>
  <si>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</si>
  <si>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</si>
  <si>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</si>
  <si>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</si>
  <si>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</si>
  <si>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</si>
  <si>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</si>
  <si>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</si>
  <si>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</si>
  <si>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</si>
  <si>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</si>
  <si>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</si>
  <si>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</si>
  <si>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</si>
  <si>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</si>
  <si>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</si>
  <si>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</si>
  <si>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</si>
  <si>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</si>
  <si>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</si>
  <si>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</si>
  <si>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</si>
  <si>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</si>
  <si>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</si>
  <si>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</si>
  <si>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</si>
  <si>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</si>
  <si>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</si>
  <si>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</si>
  <si>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</si>
  <si>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</si>
  <si>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</si>
  <si>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</si>
  <si>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</si>
  <si>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</si>
  <si>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</si>
  <si>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</si>
  <si>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</si>
  <si>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</si>
  <si>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</si>
  <si>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</si>
  <si>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</si>
  <si>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</si>
  <si>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</si>
  <si>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</si>
  <si>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</si>
  <si>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</si>
  <si>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</si>
  <si>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</si>
  <si>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</si>
  <si>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</si>
  <si>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</si>
  <si>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</si>
  <si>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</si>
  <si>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</si>
  <si>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</si>
  <si>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</si>
  <si>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</si>
  <si>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</si>
  <si>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</si>
  <si>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</si>
  <si>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</si>
  <si>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</si>
  <si>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</si>
  <si>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</si>
  <si>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</si>
  <si>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</si>
  <si>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</si>
  <si>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</si>
  <si>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</si>
  <si>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</si>
  <si>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</si>
  <si>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</si>
  <si>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</si>
  <si>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</si>
  <si>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</si>
  <si>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</si>
  <si>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</si>
  <si>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</si>
  <si>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</si>
  <si>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</si>
  <si>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</si>
  <si>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</si>
  <si>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</si>
  <si>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</si>
  <si>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</si>
  <si>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</si>
  <si>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</si>
  <si>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</si>
  <si>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</si>
  <si>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</si>
  <si>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</si>
  <si>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</si>
  <si>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</si>
  <si>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</si>
  <si>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</si>
  <si>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</si>
  <si>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</si>
  <si>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</si>
  <si>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</si>
  <si>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</si>
  <si>
    <t>Яценко Владимир</t>
  </si>
  <si>
    <t>Холодов Вячеслав</t>
  </si>
  <si>
    <t>Гребенюк Олег</t>
  </si>
  <si>
    <t>Яременко Юра</t>
  </si>
  <si>
    <t>Плохов Игорь</t>
  </si>
  <si>
    <t>Коняшкин Денис</t>
  </si>
  <si>
    <t>Виталик</t>
  </si>
  <si>
    <t xml:space="preserve">  </t>
  </si>
  <si>
    <t>т</t>
  </si>
  <si>
    <t>Шкарапута Никита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</si>
</sst>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5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11" fillId="0" borderId="24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1" fillId="0" borderId="5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2" borderId="2" xfId="0" applyFont="1" applyFill="1" applyBorder="1"/>
    <xf numFmtId="0" fontId="13" fillId="2" borderId="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06" t="s">
        <v>34</v>
      </c>
      <c r="B1" s="306"/>
      <c r="C1" s="306"/>
      <c r="D1" s="306"/>
      <c r="E1" s="306"/>
      <c r="F1" s="306"/>
      <c r="G1" s="306"/>
      <c r="H1" s="306"/>
      <c r="I1" s="306"/>
    </row>
    <row r="2" spans="1:9" ht="15.75" thickBot="1" x14ac:dyDescent="0.3">
      <c r="A2" s="307"/>
      <c r="B2" s="307"/>
      <c r="C2" s="307"/>
      <c r="D2" s="307"/>
      <c r="E2" s="307"/>
      <c r="F2" s="307"/>
      <c r="G2" s="307"/>
      <c r="H2" s="307"/>
      <c r="I2" s="307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16" t="s">
        <v>35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5.75" x14ac:dyDescent="0.25">
      <c r="A4" s="309"/>
      <c r="B4" s="311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89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90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108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125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16" t="s">
        <v>177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16" t="s">
        <v>187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211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246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90" t="s">
        <v>251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91" t="s">
        <v>254</v>
      </c>
      <c r="C6" s="292"/>
      <c r="D6" s="293"/>
      <c r="E6" s="294">
        <v>5</v>
      </c>
      <c r="F6" s="295">
        <v>6</v>
      </c>
      <c r="G6" s="293">
        <v>2</v>
      </c>
      <c r="H6" s="296">
        <f>13+3.3+2.5</f>
        <v>18.8</v>
      </c>
      <c r="I6" s="295">
        <f>12.5+3.5+2</f>
        <v>18</v>
      </c>
      <c r="J6" s="297">
        <f t="shared" si="0"/>
        <v>38.799999999999997</v>
      </c>
    </row>
    <row r="7" spans="1:10" ht="18" x14ac:dyDescent="0.25">
      <c r="A7" s="54">
        <v>3</v>
      </c>
      <c r="B7" s="280" t="s">
        <v>175</v>
      </c>
      <c r="C7" s="289" t="s">
        <v>5</v>
      </c>
      <c r="D7" s="282"/>
      <c r="E7" s="141">
        <v>6</v>
      </c>
      <c r="F7" s="146">
        <v>3</v>
      </c>
      <c r="G7" s="282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252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284">
        <v>1</v>
      </c>
      <c r="F14" s="286">
        <v>1</v>
      </c>
      <c r="G14" s="265"/>
      <c r="H14" s="288">
        <f>12</f>
        <v>12</v>
      </c>
      <c r="I14" s="286">
        <f>12</f>
        <v>12</v>
      </c>
      <c r="J14" s="269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250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281"/>
      <c r="E24" s="266">
        <v>4</v>
      </c>
      <c r="F24" s="267">
        <v>9</v>
      </c>
      <c r="G24" s="281"/>
      <c r="H24" s="268">
        <f>4+0.5</f>
        <v>4.5</v>
      </c>
      <c r="I24" s="267">
        <f>6</f>
        <v>6</v>
      </c>
      <c r="J24" s="269">
        <f t="shared" si="0"/>
        <v>10.5</v>
      </c>
    </row>
    <row r="25" spans="1:10" ht="18" x14ac:dyDescent="0.25">
      <c r="A25" s="54">
        <v>21</v>
      </c>
      <c r="B25" s="168" t="s">
        <v>253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256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249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247</v>
      </c>
      <c r="C31" s="215">
        <v>20</v>
      </c>
      <c r="D31" s="264"/>
      <c r="E31" s="283">
        <v>8</v>
      </c>
      <c r="F31" s="285">
        <v>9</v>
      </c>
      <c r="G31" s="264"/>
      <c r="H31" s="287">
        <f>1.5-8</f>
        <v>-6.5</v>
      </c>
      <c r="I31" s="285">
        <f>1</f>
        <v>1</v>
      </c>
      <c r="J31" s="269">
        <f t="shared" si="0"/>
        <v>-5.5</v>
      </c>
    </row>
    <row r="32" spans="1:10" ht="18" x14ac:dyDescent="0.25">
      <c r="A32" s="54">
        <v>28</v>
      </c>
      <c r="B32" s="166" t="s">
        <v>255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257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75" t="s">
        <v>206</v>
      </c>
      <c r="C5" s="276">
        <v>7.5</v>
      </c>
      <c r="D5" s="274"/>
      <c r="E5" s="213">
        <v>3</v>
      </c>
      <c r="F5" s="206">
        <v>3</v>
      </c>
      <c r="G5" s="274">
        <v>2.5</v>
      </c>
      <c r="H5" s="205">
        <f>14+5+2.5</f>
        <v>21.5</v>
      </c>
      <c r="I5" s="206">
        <f>14+5+2.5</f>
        <v>21.5</v>
      </c>
      <c r="J5" s="212">
        <f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>SUM(G6:I6)</f>
        <v>30.2</v>
      </c>
    </row>
    <row r="7" spans="1:10" ht="18.75" thickBot="1" x14ac:dyDescent="0.3">
      <c r="A7" s="54">
        <v>3</v>
      </c>
      <c r="B7" s="329" t="s">
        <v>213</v>
      </c>
      <c r="C7" s="332">
        <v>7.5</v>
      </c>
      <c r="D7" s="133"/>
      <c r="E7" s="333">
        <v>4</v>
      </c>
      <c r="F7" s="334">
        <v>7</v>
      </c>
      <c r="G7" s="133">
        <v>0.5</v>
      </c>
      <c r="H7" s="335">
        <f>13+2</f>
        <v>15</v>
      </c>
      <c r="I7" s="334">
        <f>11+1.5</f>
        <v>12.5</v>
      </c>
      <c r="J7" s="136">
        <f>SUM(G7:I7)</f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>SUM(G8:I8)</f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>SUM(G9:I9)</f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>SUM(G10:I10)</f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65"/>
      <c r="E11" s="266">
        <v>2</v>
      </c>
      <c r="F11" s="267">
        <v>4</v>
      </c>
      <c r="G11" s="265"/>
      <c r="H11" s="268">
        <f>15</f>
        <v>15</v>
      </c>
      <c r="I11" s="267">
        <f>8.5+1.4</f>
        <v>9.9</v>
      </c>
      <c r="J11" s="269">
        <f>SUM(G11:I11)</f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>SUM(G12:I12)</f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64"/>
      <c r="E13" s="266">
        <v>2</v>
      </c>
      <c r="F13" s="267">
        <v>1</v>
      </c>
      <c r="G13" s="264"/>
      <c r="H13" s="268">
        <f>6+2.5</f>
        <v>8.5</v>
      </c>
      <c r="I13" s="267">
        <f>11.5</f>
        <v>11.5</v>
      </c>
      <c r="J13" s="269">
        <f>SUM(G13:I13)</f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>SUM(G14:I14)</f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>SUM(G15:I15)</f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>SUM(G16:I16)</f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>SUM(G17:I17)</f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>SUM(G18:I18)</f>
        <v>16</v>
      </c>
    </row>
    <row r="19" spans="1:10" ht="18" x14ac:dyDescent="0.25">
      <c r="A19" s="54">
        <v>15</v>
      </c>
      <c r="B19" s="122" t="s">
        <v>258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>SUM(G19:I19)</f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>SUM(G20:I20)</f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65"/>
      <c r="E21" s="284">
        <v>2</v>
      </c>
      <c r="F21" s="286">
        <v>6</v>
      </c>
      <c r="G21" s="265"/>
      <c r="H21" s="288">
        <f>10.5</f>
        <v>10.5</v>
      </c>
      <c r="I21" s="286">
        <f>2.5+0.5</f>
        <v>3</v>
      </c>
      <c r="J21" s="89">
        <f>SUM(G21:I21)</f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>SUM(G22:I22)</f>
        <v>13.5</v>
      </c>
    </row>
    <row r="23" spans="1:10" ht="18" x14ac:dyDescent="0.25">
      <c r="A23" s="54">
        <v>19</v>
      </c>
      <c r="B23" s="220" t="s">
        <v>260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>SUM(G23:I23)</f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>SUM(G24:I24)</f>
        <v>6</v>
      </c>
    </row>
    <row r="25" spans="1:10" ht="18" x14ac:dyDescent="0.25">
      <c r="A25" s="54">
        <v>21</v>
      </c>
      <c r="B25" s="168" t="s">
        <v>243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>SUM(G25:I25)</f>
        <v>5.5</v>
      </c>
    </row>
    <row r="26" spans="1:10" ht="18" x14ac:dyDescent="0.25">
      <c r="A26" s="54">
        <v>22</v>
      </c>
      <c r="B26" s="168" t="s">
        <v>259</v>
      </c>
      <c r="C26" s="173">
        <v>10</v>
      </c>
      <c r="D26" s="281"/>
      <c r="E26" s="283">
        <v>7</v>
      </c>
      <c r="F26" s="285">
        <v>5</v>
      </c>
      <c r="G26" s="281"/>
      <c r="H26" s="287">
        <f>2</f>
        <v>2</v>
      </c>
      <c r="I26" s="285">
        <f>3</f>
        <v>3</v>
      </c>
      <c r="J26" s="269">
        <f>SUM(G26:I26)</f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65"/>
      <c r="E27" s="266">
        <v>6</v>
      </c>
      <c r="F27" s="267">
        <v>7</v>
      </c>
      <c r="G27" s="265"/>
      <c r="H27" s="268">
        <f>2.5</f>
        <v>2.5</v>
      </c>
      <c r="I27" s="267">
        <f>2</f>
        <v>2</v>
      </c>
      <c r="J27" s="269">
        <f>SUM(G27:I27)</f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>SUM(G28:I28)</f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5:J32" si="0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0"/>
        <v>0</v>
      </c>
    </row>
    <row r="31" spans="1:10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3" sqref="A23:XFD23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261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329" t="s">
        <v>19</v>
      </c>
      <c r="C5" s="331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>SUM(G5:I5)</f>
        <v>36.5</v>
      </c>
    </row>
    <row r="6" spans="1:10" ht="18.75" thickBot="1" x14ac:dyDescent="0.3">
      <c r="A6" s="54">
        <v>2</v>
      </c>
      <c r="B6" s="339" t="s">
        <v>6</v>
      </c>
      <c r="C6" s="340" t="s">
        <v>5</v>
      </c>
      <c r="D6" s="341"/>
      <c r="E6" s="342">
        <v>5</v>
      </c>
      <c r="F6" s="201">
        <v>9</v>
      </c>
      <c r="G6" s="341">
        <v>2.5</v>
      </c>
      <c r="H6" s="343">
        <f>12+5.9+2.5</f>
        <v>20.399999999999999</v>
      </c>
      <c r="I6" s="201">
        <f>10+2.6</f>
        <v>12.6</v>
      </c>
      <c r="J6" s="297">
        <f>SUM(G6:I6)</f>
        <v>35.5</v>
      </c>
    </row>
    <row r="7" spans="1:10" ht="18.75" thickBot="1" x14ac:dyDescent="0.3">
      <c r="A7" s="54">
        <v>3</v>
      </c>
      <c r="B7" s="280" t="s">
        <v>51</v>
      </c>
      <c r="C7" s="289" t="s">
        <v>5</v>
      </c>
      <c r="D7" s="282"/>
      <c r="E7" s="337">
        <v>2</v>
      </c>
      <c r="F7" s="336">
        <v>1</v>
      </c>
      <c r="G7" s="282"/>
      <c r="H7" s="338">
        <f>15+3.5-4+0.5</f>
        <v>15</v>
      </c>
      <c r="I7" s="336">
        <f>16+5.2-4+1.5</f>
        <v>18.7</v>
      </c>
      <c r="J7" s="136">
        <f>SUM(G7:I7)</f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334">
        <f>12+3.3-2+1</f>
        <v>14.3</v>
      </c>
      <c r="J8" s="89">
        <f>SUM(G8:I8)</f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81"/>
      <c r="E9" s="266">
        <v>4</v>
      </c>
      <c r="F9" s="267">
        <v>2</v>
      </c>
      <c r="G9" s="281">
        <v>1</v>
      </c>
      <c r="H9" s="268">
        <f>13+4.2</f>
        <v>17.2</v>
      </c>
      <c r="I9" s="267">
        <f>15+0.7-4+2</f>
        <v>13.7</v>
      </c>
      <c r="J9" s="269">
        <f>SUM(G9:I9)</f>
        <v>31.9</v>
      </c>
    </row>
    <row r="10" spans="1:10" ht="18" x14ac:dyDescent="0.25">
      <c r="A10" s="54">
        <v>6</v>
      </c>
      <c r="B10" s="218" t="s">
        <v>31</v>
      </c>
      <c r="C10" s="215" t="s">
        <v>266</v>
      </c>
      <c r="D10" s="265"/>
      <c r="E10" s="266">
        <v>9</v>
      </c>
      <c r="F10" s="267">
        <v>6</v>
      </c>
      <c r="G10" s="265">
        <v>2</v>
      </c>
      <c r="H10" s="268">
        <f>10+1.2+1.5</f>
        <v>12.7</v>
      </c>
      <c r="I10" s="267">
        <f>11.5+3.5</f>
        <v>15</v>
      </c>
      <c r="J10" s="269">
        <f>SUM(G10:I10)</f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>SUM(G11:I11)</f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>SUM(G12:I12)</f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>SUM(G13:I13)</f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>SUM(G14:I14)</f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>SUM(G15:I15)</f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>SUM(G16:I16)</f>
        <v>17</v>
      </c>
    </row>
    <row r="17" spans="1:33" ht="18" x14ac:dyDescent="0.25">
      <c r="A17" s="54">
        <v>13</v>
      </c>
      <c r="B17" s="168" t="s">
        <v>263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>SUM(G17:I17)</f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65"/>
      <c r="E18" s="284">
        <v>8</v>
      </c>
      <c r="F18" s="286">
        <v>3</v>
      </c>
      <c r="G18" s="265"/>
      <c r="H18" s="288">
        <f>4.5</f>
        <v>4.5</v>
      </c>
      <c r="I18" s="286">
        <f>8+3.5</f>
        <v>11.5</v>
      </c>
      <c r="J18" s="89">
        <f>SUM(G18:I18)</f>
        <v>16</v>
      </c>
      <c r="O18" t="s">
        <v>266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>SUM(G19:I19)</f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>SUM(G20:I20)</f>
        <v>14.600000000000001</v>
      </c>
    </row>
    <row r="21" spans="1:33" ht="18" x14ac:dyDescent="0.25">
      <c r="A21" s="54">
        <v>17</v>
      </c>
      <c r="B21" s="168" t="s">
        <v>265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>SUM(G21:I21)</f>
        <v>13</v>
      </c>
    </row>
    <row r="22" spans="1:33" ht="18" x14ac:dyDescent="0.25">
      <c r="A22" s="54">
        <v>18</v>
      </c>
      <c r="B22" s="216" t="s">
        <v>262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>SUM(G22:I22)</f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64"/>
      <c r="E23" s="266">
        <v>7</v>
      </c>
      <c r="F23" s="267">
        <v>6</v>
      </c>
      <c r="G23" s="264"/>
      <c r="H23" s="268">
        <f>5</f>
        <v>5</v>
      </c>
      <c r="I23" s="267">
        <f>5.5</f>
        <v>5.5</v>
      </c>
      <c r="J23" s="269">
        <f>SUM(G23:I23)</f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>SUM(G24:I24)</f>
        <v>8</v>
      </c>
      <c r="AG24" t="s">
        <v>266</v>
      </c>
    </row>
    <row r="25" spans="1:33" ht="18" x14ac:dyDescent="0.25">
      <c r="A25" s="54">
        <v>21</v>
      </c>
      <c r="B25" s="170" t="s">
        <v>264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>SUM(G25:I25)</f>
        <v>7.5</v>
      </c>
    </row>
    <row r="26" spans="1:33" ht="18" x14ac:dyDescent="0.25">
      <c r="A26" s="54">
        <v>22</v>
      </c>
      <c r="B26" s="168" t="s">
        <v>216</v>
      </c>
      <c r="C26" s="173"/>
      <c r="D26" s="281"/>
      <c r="E26" s="283">
        <v>6</v>
      </c>
      <c r="F26" s="285">
        <v>10</v>
      </c>
      <c r="G26" s="281"/>
      <c r="H26" s="287">
        <f>5.5</f>
        <v>5.5</v>
      </c>
      <c r="I26" s="285">
        <f>3.5-4</f>
        <v>-0.5</v>
      </c>
      <c r="J26" s="269">
        <f>SUM(G26:I26)</f>
        <v>5</v>
      </c>
    </row>
    <row r="27" spans="1:33" ht="18" x14ac:dyDescent="0.25">
      <c r="A27" s="54">
        <v>23</v>
      </c>
      <c r="B27" s="166"/>
      <c r="C27" s="173"/>
      <c r="D27" s="265"/>
      <c r="E27" s="266"/>
      <c r="F27" s="267"/>
      <c r="G27" s="265"/>
      <c r="H27" s="268"/>
      <c r="I27" s="267"/>
      <c r="J27" s="269">
        <f>SUM(G27:I27)</f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>SUM(G28:I28)</f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0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topLeftCell="A4" zoomScale="70" zoomScaleNormal="70" workbookViewId="0">
      <selection activeCell="A3" sqref="A3:J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261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348" t="s">
        <v>6</v>
      </c>
      <c r="C5" s="349" t="s">
        <v>5</v>
      </c>
      <c r="D5" s="209"/>
      <c r="E5" s="277">
        <v>1</v>
      </c>
      <c r="F5" s="278">
        <v>1</v>
      </c>
      <c r="G5" s="209"/>
      <c r="H5" s="279">
        <f>16+2.2+2.5</f>
        <v>20.7</v>
      </c>
      <c r="I5" s="278">
        <f>16+5.7+2.5</f>
        <v>24.2</v>
      </c>
      <c r="J5" s="212">
        <f>SUM(G5:I5)</f>
        <v>44.9</v>
      </c>
    </row>
    <row r="6" spans="1:10" ht="18.75" thickBot="1" x14ac:dyDescent="0.3">
      <c r="A6" s="54">
        <v>2</v>
      </c>
      <c r="B6" s="328" t="s">
        <v>179</v>
      </c>
      <c r="C6" s="330">
        <v>5</v>
      </c>
      <c r="D6" s="347"/>
      <c r="E6" s="344">
        <v>2</v>
      </c>
      <c r="F6" s="345">
        <v>2</v>
      </c>
      <c r="G6" s="347">
        <v>1.5</v>
      </c>
      <c r="H6" s="346">
        <f>15+4.5+1.5</f>
        <v>21</v>
      </c>
      <c r="I6" s="345">
        <f>15+3.5-4+2</f>
        <v>16.5</v>
      </c>
      <c r="J6" s="326">
        <f>SUM(G6:I6)</f>
        <v>39</v>
      </c>
    </row>
    <row r="7" spans="1:10" ht="18.75" thickBot="1" x14ac:dyDescent="0.3">
      <c r="A7" s="54">
        <v>3</v>
      </c>
      <c r="B7" s="327" t="s">
        <v>25</v>
      </c>
      <c r="C7" s="325">
        <v>15</v>
      </c>
      <c r="D7" s="133"/>
      <c r="E7" s="141">
        <v>4</v>
      </c>
      <c r="F7" s="146">
        <v>5</v>
      </c>
      <c r="G7" s="133">
        <v>2</v>
      </c>
      <c r="H7" s="134">
        <f>13+4.2+2</f>
        <v>19.2</v>
      </c>
      <c r="I7" s="146">
        <f>12+2.1+1.5</f>
        <v>15.6</v>
      </c>
      <c r="J7" s="136">
        <f>SUM(G7:I7)</f>
        <v>36.799999999999997</v>
      </c>
    </row>
    <row r="8" spans="1:10" ht="18" x14ac:dyDescent="0.25">
      <c r="A8" s="54">
        <v>4</v>
      </c>
      <c r="B8" s="216" t="s">
        <v>271</v>
      </c>
      <c r="C8" s="217" t="s">
        <v>5</v>
      </c>
      <c r="D8" s="150"/>
      <c r="E8" s="142">
        <v>1</v>
      </c>
      <c r="F8" s="98">
        <v>4</v>
      </c>
      <c r="G8" s="150"/>
      <c r="H8" s="91">
        <f>11+3.5</f>
        <v>14.5</v>
      </c>
      <c r="I8" s="146">
        <f>13+0.5</f>
        <v>13.5</v>
      </c>
      <c r="J8" s="89">
        <f>SUM(G8:I8)</f>
        <v>28</v>
      </c>
    </row>
    <row r="9" spans="1:10" ht="18" x14ac:dyDescent="0.25">
      <c r="A9" s="54">
        <v>5</v>
      </c>
      <c r="B9" s="170" t="s">
        <v>31</v>
      </c>
      <c r="C9" s="174"/>
      <c r="D9" s="150"/>
      <c r="E9" s="142">
        <v>7</v>
      </c>
      <c r="F9" s="98">
        <v>3</v>
      </c>
      <c r="G9" s="150">
        <v>1</v>
      </c>
      <c r="H9" s="91">
        <f>11</f>
        <v>11</v>
      </c>
      <c r="I9" s="98">
        <f>14</f>
        <v>14</v>
      </c>
      <c r="J9" s="89">
        <f>SUM(G9:I9)</f>
        <v>26</v>
      </c>
    </row>
    <row r="10" spans="1:10" ht="18" x14ac:dyDescent="0.25">
      <c r="A10" s="54">
        <v>6</v>
      </c>
      <c r="B10" s="168" t="s">
        <v>29</v>
      </c>
      <c r="C10" s="175">
        <v>2.5</v>
      </c>
      <c r="D10" s="90"/>
      <c r="E10" s="138">
        <v>3</v>
      </c>
      <c r="F10" s="152">
        <v>7</v>
      </c>
      <c r="G10" s="90"/>
      <c r="H10" s="151">
        <f>14+1</f>
        <v>15</v>
      </c>
      <c r="I10" s="152">
        <f>11</f>
        <v>11</v>
      </c>
      <c r="J10" s="89">
        <f>SUM(G10:I10)</f>
        <v>26</v>
      </c>
    </row>
    <row r="11" spans="1:10" ht="18" x14ac:dyDescent="0.25">
      <c r="A11" s="54">
        <v>7</v>
      </c>
      <c r="B11" s="218" t="s">
        <v>273</v>
      </c>
      <c r="C11" s="215"/>
      <c r="D11" s="87"/>
      <c r="E11" s="138">
        <v>5</v>
      </c>
      <c r="F11" s="152">
        <v>6</v>
      </c>
      <c r="G11" s="87">
        <v>0.5</v>
      </c>
      <c r="H11" s="151">
        <f>12+0.5</f>
        <v>12.5</v>
      </c>
      <c r="I11" s="152">
        <f>11.5+1</f>
        <v>12.5</v>
      </c>
      <c r="J11" s="89">
        <f>SUM(G11:I11)</f>
        <v>25.5</v>
      </c>
    </row>
    <row r="12" spans="1:10" ht="18" x14ac:dyDescent="0.25">
      <c r="A12" s="54">
        <v>8</v>
      </c>
      <c r="B12" s="166" t="s">
        <v>178</v>
      </c>
      <c r="C12" s="173" t="s">
        <v>5</v>
      </c>
      <c r="D12" s="87"/>
      <c r="E12" s="143">
        <v>3</v>
      </c>
      <c r="F12" s="144">
        <v>3</v>
      </c>
      <c r="G12" s="87"/>
      <c r="H12" s="94">
        <f>9+1.4</f>
        <v>10.4</v>
      </c>
      <c r="I12" s="144">
        <f>9+2.1</f>
        <v>11.1</v>
      </c>
      <c r="J12" s="89">
        <f>SUM(G12:I12)</f>
        <v>21.5</v>
      </c>
    </row>
    <row r="13" spans="1:10" ht="18" x14ac:dyDescent="0.25">
      <c r="A13" s="54">
        <v>9</v>
      </c>
      <c r="B13" s="166" t="s">
        <v>150</v>
      </c>
      <c r="C13" s="175">
        <v>2.5</v>
      </c>
      <c r="D13" s="125"/>
      <c r="E13" s="142">
        <v>5</v>
      </c>
      <c r="F13" s="98">
        <v>8</v>
      </c>
      <c r="G13" s="125"/>
      <c r="H13" s="91">
        <f>7+2.1</f>
        <v>9.1</v>
      </c>
      <c r="I13" s="98">
        <f>10.5</f>
        <v>10.5</v>
      </c>
      <c r="J13" s="89">
        <f>SUM(G13:I13)</f>
        <v>19.600000000000001</v>
      </c>
    </row>
    <row r="14" spans="1:10" ht="18" x14ac:dyDescent="0.25">
      <c r="A14" s="54">
        <v>10</v>
      </c>
      <c r="B14" s="168" t="s">
        <v>59</v>
      </c>
      <c r="C14" s="174"/>
      <c r="D14" s="90"/>
      <c r="E14" s="138">
        <v>9</v>
      </c>
      <c r="F14" s="152">
        <v>1</v>
      </c>
      <c r="G14" s="90"/>
      <c r="H14" s="151">
        <f>10.5</f>
        <v>10.5</v>
      </c>
      <c r="I14" s="152">
        <f>6.5+1.5</f>
        <v>8</v>
      </c>
      <c r="J14" s="89">
        <f>SUM(G14:I14)</f>
        <v>18.5</v>
      </c>
    </row>
    <row r="15" spans="1:10" ht="18" x14ac:dyDescent="0.25">
      <c r="A15" s="54">
        <v>11</v>
      </c>
      <c r="B15" s="122" t="s">
        <v>272</v>
      </c>
      <c r="C15" s="175" t="s">
        <v>5</v>
      </c>
      <c r="D15" s="281"/>
      <c r="E15" s="266">
        <v>1</v>
      </c>
      <c r="F15" s="267">
        <v>2</v>
      </c>
      <c r="G15" s="281"/>
      <c r="H15" s="268">
        <f>6.5+1</f>
        <v>7.5</v>
      </c>
      <c r="I15" s="267">
        <f>10</f>
        <v>10</v>
      </c>
      <c r="J15" s="269">
        <f>SUM(G15:I15)</f>
        <v>17.5</v>
      </c>
    </row>
    <row r="16" spans="1:10" ht="18" x14ac:dyDescent="0.25">
      <c r="A16" s="54">
        <v>12</v>
      </c>
      <c r="B16" s="350" t="s">
        <v>19</v>
      </c>
      <c r="C16" s="351">
        <v>10</v>
      </c>
      <c r="D16" s="352"/>
      <c r="E16" s="353">
        <v>6</v>
      </c>
      <c r="F16" s="197"/>
      <c r="G16" s="352">
        <v>2.5</v>
      </c>
      <c r="H16" s="354">
        <f>11.5+3.5</f>
        <v>15</v>
      </c>
      <c r="I16" s="197"/>
      <c r="J16" s="355">
        <f>SUM(G16:I16)</f>
        <v>17.5</v>
      </c>
    </row>
    <row r="17" spans="1:33" ht="18" x14ac:dyDescent="0.25">
      <c r="A17" s="54">
        <v>13</v>
      </c>
      <c r="B17" s="168" t="s">
        <v>270</v>
      </c>
      <c r="C17" s="215">
        <v>7.5</v>
      </c>
      <c r="D17" s="87"/>
      <c r="E17" s="143">
        <v>3</v>
      </c>
      <c r="F17" s="144">
        <v>1</v>
      </c>
      <c r="G17" s="87"/>
      <c r="H17" s="94">
        <f>4.5+2</f>
        <v>6.5</v>
      </c>
      <c r="I17" s="144">
        <f>11</f>
        <v>11</v>
      </c>
      <c r="J17" s="89">
        <f>SUM(G17:I17)</f>
        <v>17.5</v>
      </c>
    </row>
    <row r="18" spans="1:33" ht="18" x14ac:dyDescent="0.25">
      <c r="A18" s="54">
        <v>14</v>
      </c>
      <c r="B18" s="122" t="s">
        <v>134</v>
      </c>
      <c r="C18" s="175" t="s">
        <v>5</v>
      </c>
      <c r="D18" s="87"/>
      <c r="E18" s="142">
        <v>2</v>
      </c>
      <c r="F18" s="98">
        <v>6</v>
      </c>
      <c r="G18" s="87"/>
      <c r="H18" s="91">
        <f>10</f>
        <v>10</v>
      </c>
      <c r="I18" s="98">
        <f>6.5+0.7</f>
        <v>7.2</v>
      </c>
      <c r="J18" s="89">
        <f>SUM(G18:I18)</f>
        <v>17.2</v>
      </c>
      <c r="O18" t="s">
        <v>266</v>
      </c>
    </row>
    <row r="19" spans="1:33" ht="18" x14ac:dyDescent="0.25">
      <c r="A19" s="54">
        <v>15</v>
      </c>
      <c r="B19" s="166" t="s">
        <v>267</v>
      </c>
      <c r="C19" s="173">
        <v>12.5</v>
      </c>
      <c r="D19" s="281"/>
      <c r="E19" s="283">
        <v>8</v>
      </c>
      <c r="F19" s="285">
        <v>4</v>
      </c>
      <c r="G19" s="281"/>
      <c r="H19" s="287">
        <f>10.5</f>
        <v>10.5</v>
      </c>
      <c r="I19" s="285">
        <f>3.5+2</f>
        <v>5.5</v>
      </c>
      <c r="J19" s="269">
        <f>SUM(G19:I19)</f>
        <v>16</v>
      </c>
    </row>
    <row r="20" spans="1:33" ht="18" x14ac:dyDescent="0.25">
      <c r="A20" s="54">
        <v>16</v>
      </c>
      <c r="B20" s="216" t="s">
        <v>213</v>
      </c>
      <c r="C20" s="217">
        <v>7.5</v>
      </c>
      <c r="D20" s="150"/>
      <c r="E20" s="142">
        <v>2</v>
      </c>
      <c r="F20" s="98">
        <v>7</v>
      </c>
      <c r="G20" s="150"/>
      <c r="H20" s="91">
        <f>6.5+3</f>
        <v>9.5</v>
      </c>
      <c r="I20" s="98">
        <f>6</f>
        <v>6</v>
      </c>
      <c r="J20" s="89">
        <f>SUM(G20:I20)</f>
        <v>15.5</v>
      </c>
    </row>
    <row r="21" spans="1:33" ht="18" x14ac:dyDescent="0.25">
      <c r="A21" s="54">
        <v>17</v>
      </c>
      <c r="B21" s="166" t="s">
        <v>126</v>
      </c>
      <c r="C21" s="176"/>
      <c r="D21" s="125"/>
      <c r="E21" s="142">
        <v>4</v>
      </c>
      <c r="F21" s="98">
        <v>5</v>
      </c>
      <c r="G21" s="87"/>
      <c r="H21" s="91">
        <v>8</v>
      </c>
      <c r="I21" s="98">
        <f>7</f>
        <v>7</v>
      </c>
      <c r="J21" s="89">
        <f>SUM(G21:I21)</f>
        <v>15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7</v>
      </c>
      <c r="F22" s="98">
        <v>4</v>
      </c>
      <c r="G22" s="87"/>
      <c r="H22" s="91">
        <f>6</f>
        <v>6</v>
      </c>
      <c r="I22" s="98">
        <f>8+0.7-4</f>
        <v>4.6999999999999993</v>
      </c>
      <c r="J22" s="89">
        <f>SUM(G22:I22)</f>
        <v>10.7</v>
      </c>
    </row>
    <row r="23" spans="1:33" ht="18" x14ac:dyDescent="0.25">
      <c r="A23" s="54">
        <v>19</v>
      </c>
      <c r="B23" s="168" t="s">
        <v>197</v>
      </c>
      <c r="C23" s="221">
        <v>20</v>
      </c>
      <c r="D23" s="87"/>
      <c r="E23" s="142">
        <v>4</v>
      </c>
      <c r="F23" s="98">
        <v>3</v>
      </c>
      <c r="G23" s="87"/>
      <c r="H23" s="91">
        <f>3.5</f>
        <v>3.5</v>
      </c>
      <c r="I23" s="98">
        <f>4.5+1</f>
        <v>5.5</v>
      </c>
      <c r="J23" s="89">
        <f>SUM(G23:I23)</f>
        <v>9</v>
      </c>
    </row>
    <row r="24" spans="1:33" ht="18" x14ac:dyDescent="0.25">
      <c r="A24" s="54">
        <v>20</v>
      </c>
      <c r="B24" s="166" t="s">
        <v>26</v>
      </c>
      <c r="C24" s="173">
        <v>5</v>
      </c>
      <c r="D24" s="265"/>
      <c r="E24" s="266">
        <v>6</v>
      </c>
      <c r="F24" s="267">
        <v>6</v>
      </c>
      <c r="G24" s="265"/>
      <c r="H24" s="268">
        <f>6.5</f>
        <v>6.5</v>
      </c>
      <c r="I24" s="267">
        <f>2+0.5</f>
        <v>2.5</v>
      </c>
      <c r="J24" s="269">
        <f>SUM(G24:I24)</f>
        <v>9</v>
      </c>
      <c r="AG24" t="s">
        <v>266</v>
      </c>
    </row>
    <row r="25" spans="1:33" ht="18" x14ac:dyDescent="0.25">
      <c r="A25" s="54">
        <v>21</v>
      </c>
      <c r="B25" s="168" t="s">
        <v>276</v>
      </c>
      <c r="C25" s="173" t="s">
        <v>5</v>
      </c>
      <c r="D25" s="87"/>
      <c r="E25" s="142">
        <v>7</v>
      </c>
      <c r="F25" s="98">
        <v>2</v>
      </c>
      <c r="G25" s="87"/>
      <c r="H25" s="91">
        <f>0.5</f>
        <v>0.5</v>
      </c>
      <c r="I25" s="98">
        <f>5.5+0.5</f>
        <v>6</v>
      </c>
      <c r="J25" s="89">
        <f>SUM(G25:I25)</f>
        <v>6.5</v>
      </c>
    </row>
    <row r="26" spans="1:33" ht="18" x14ac:dyDescent="0.25">
      <c r="A26" s="54">
        <v>22</v>
      </c>
      <c r="B26" s="168" t="s">
        <v>51</v>
      </c>
      <c r="C26" s="215" t="s">
        <v>5</v>
      </c>
      <c r="D26" s="87"/>
      <c r="E26" s="138">
        <v>5</v>
      </c>
      <c r="F26" s="152">
        <v>5</v>
      </c>
      <c r="G26" s="87"/>
      <c r="H26" s="151">
        <f>2.5+0.5</f>
        <v>3</v>
      </c>
      <c r="I26" s="152">
        <f>2.5+0.5</f>
        <v>3</v>
      </c>
      <c r="J26" s="89">
        <f>SUM(G26:I26)</f>
        <v>6</v>
      </c>
    </row>
    <row r="27" spans="1:33" ht="18" x14ac:dyDescent="0.25">
      <c r="A27" s="54">
        <v>23</v>
      </c>
      <c r="B27" s="220" t="s">
        <v>20</v>
      </c>
      <c r="C27" s="219" t="s">
        <v>5</v>
      </c>
      <c r="D27" s="150"/>
      <c r="E27" s="129">
        <v>8</v>
      </c>
      <c r="F27" s="137"/>
      <c r="G27" s="150"/>
      <c r="H27" s="140">
        <f>5.5</f>
        <v>5.5</v>
      </c>
      <c r="I27" s="137"/>
      <c r="J27" s="89">
        <f>SUM(G27:I27)</f>
        <v>5.5</v>
      </c>
    </row>
    <row r="28" spans="1:33" ht="18" x14ac:dyDescent="0.25">
      <c r="A28" s="54">
        <v>24</v>
      </c>
      <c r="B28" s="122" t="s">
        <v>268</v>
      </c>
      <c r="C28" s="175">
        <v>5</v>
      </c>
      <c r="D28" s="264"/>
      <c r="E28" s="266">
        <v>6</v>
      </c>
      <c r="F28" s="267">
        <v>7</v>
      </c>
      <c r="G28" s="264"/>
      <c r="H28" s="268">
        <f>2</f>
        <v>2</v>
      </c>
      <c r="I28" s="267">
        <f>1.5</f>
        <v>1.5</v>
      </c>
      <c r="J28" s="269">
        <f>SUM(G28:I28)</f>
        <v>3.5</v>
      </c>
    </row>
    <row r="29" spans="1:33" ht="18" x14ac:dyDescent="0.25">
      <c r="A29" s="54">
        <v>25</v>
      </c>
      <c r="B29" s="168" t="s">
        <v>269</v>
      </c>
      <c r="C29" s="215">
        <v>2.5</v>
      </c>
      <c r="D29" s="264"/>
      <c r="E29" s="266">
        <v>8</v>
      </c>
      <c r="F29" s="267">
        <v>8</v>
      </c>
      <c r="G29" s="264"/>
      <c r="H29" s="268">
        <v>1</v>
      </c>
      <c r="I29" s="267">
        <f>1</f>
        <v>1</v>
      </c>
      <c r="J29" s="269">
        <f>SUM(G29:I29)</f>
        <v>2</v>
      </c>
    </row>
    <row r="30" spans="1:33" ht="20.25" customHeight="1" x14ac:dyDescent="0.25">
      <c r="A30" s="56">
        <v>26</v>
      </c>
      <c r="B30" s="168" t="s">
        <v>161</v>
      </c>
      <c r="C30" s="173" t="s">
        <v>5</v>
      </c>
      <c r="D30" s="87"/>
      <c r="E30" s="138"/>
      <c r="F30" s="152"/>
      <c r="G30" s="87"/>
      <c r="H30" s="151"/>
      <c r="I30" s="98"/>
      <c r="J30" s="89">
        <f>SUM(G30:I30)</f>
        <v>0</v>
      </c>
    </row>
    <row r="31" spans="1:33" ht="15.75" customHeight="1" x14ac:dyDescent="0.25">
      <c r="A31" s="123">
        <v>27</v>
      </c>
      <c r="B31" s="220" t="s">
        <v>274</v>
      </c>
      <c r="C31" s="215"/>
      <c r="D31" s="264"/>
      <c r="E31" s="283"/>
      <c r="F31" s="285"/>
      <c r="G31" s="264"/>
      <c r="H31" s="287"/>
      <c r="I31" s="285"/>
      <c r="J31" s="269">
        <f t="shared" ref="J29:J32" si="0">SUM(G31:I31)</f>
        <v>0</v>
      </c>
    </row>
    <row r="32" spans="1:33" ht="18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sortState ref="B5:J30">
    <sortCondition descending="1" ref="J5:J30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9"/>
  <sheetViews>
    <sheetView topLeftCell="A23" workbookViewId="0">
      <selection activeCell="G16" sqref="G16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26" ht="13.5" thickBot="1" x14ac:dyDescent="0.25">
      <c r="A1" s="298" t="s">
        <v>219</v>
      </c>
      <c r="B1" s="298"/>
      <c r="C1" s="298"/>
      <c r="D1" s="298"/>
      <c r="F1" s="298" t="s">
        <v>220</v>
      </c>
      <c r="G1" s="298"/>
      <c r="H1" s="298"/>
      <c r="I1" s="298"/>
      <c r="K1" s="298" t="s">
        <v>221</v>
      </c>
      <c r="L1" s="298"/>
      <c r="M1" s="298"/>
      <c r="N1" s="298"/>
      <c r="Z1" s="222" t="s">
        <v>275</v>
      </c>
    </row>
    <row r="2" spans="1:26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26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26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26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26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26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26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26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26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26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26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26" ht="13.5" thickBot="1" x14ac:dyDescent="0.25">
      <c r="A14" s="298" t="s">
        <v>225</v>
      </c>
      <c r="B14" s="298"/>
      <c r="C14" s="298"/>
      <c r="D14" s="298"/>
      <c r="F14" s="298" t="s">
        <v>226</v>
      </c>
      <c r="G14" s="298"/>
      <c r="H14" s="298"/>
      <c r="I14" s="298"/>
      <c r="K14" s="298" t="s">
        <v>227</v>
      </c>
      <c r="L14" s="298"/>
      <c r="M14" s="298"/>
      <c r="N14" s="298"/>
    </row>
    <row r="15" spans="1:26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26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298" t="s">
        <v>228</v>
      </c>
      <c r="L26" s="298"/>
      <c r="M26" s="298"/>
      <c r="N26" s="298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299" t="s">
        <v>230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1"/>
      <c r="M38" s="240"/>
    </row>
    <row r="39" spans="1:14" ht="13.5" thickBot="1" x14ac:dyDescent="0.25">
      <c r="A39" s="302"/>
      <c r="B39" s="304" t="s">
        <v>231</v>
      </c>
      <c r="C39" s="304"/>
      <c r="D39" s="304"/>
      <c r="E39" s="304"/>
      <c r="F39" s="304"/>
      <c r="G39" s="304"/>
      <c r="H39" s="304"/>
      <c r="I39" s="304"/>
      <c r="J39" s="305"/>
      <c r="K39" s="241" t="s">
        <v>232</v>
      </c>
      <c r="L39" s="242" t="s">
        <v>233</v>
      </c>
    </row>
    <row r="40" spans="1:14" ht="13.5" thickBot="1" x14ac:dyDescent="0.25">
      <c r="A40" s="303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 t="s">
        <v>266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04.10</vt:lpstr>
      <vt:lpstr>Очки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2016-10-04T20:54:38Z</dcterms:modified>
</cp:coreProperties>
</file>