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1" activeTab="13"/>
  </bookViews>
  <sheets>
    <sheet name="Очки" sheetId="19" r:id="rId1"/>
    <sheet name="21.06" sheetId="1" r:id="rId2"/>
    <sheet name="28.06" sheetId="2" r:id="rId3"/>
    <sheet name="05.07" sheetId="3" r:id="rId4"/>
    <sheet name="12.07 " sheetId="4" r:id="rId5"/>
    <sheet name="19.07" sheetId="5" r:id="rId6"/>
    <sheet name="26.07" sheetId="12" r:id="rId7"/>
    <sheet name="02.08" sheetId="13" r:id="rId8"/>
    <sheet name="09.08" sheetId="14" r:id="rId9"/>
    <sheet name="16.08" sheetId="15" r:id="rId10"/>
    <sheet name="30.08" sheetId="17" r:id="rId11"/>
    <sheet name="06.09" sheetId="18" r:id="rId12"/>
    <sheet name="13.09" sheetId="20" r:id="rId13"/>
    <sheet name="20.09" sheetId="21" r:id="rId14"/>
    <sheet name="Лист2" sheetId="16" r:id="rId15"/>
  </sheets>
  <definedNames>
    <definedName name="_xlnm._FilterDatabase" localSheetId="7" hidden="1">'02.08'!$A$4:$I$4</definedName>
    <definedName name="_xlnm._FilterDatabase" localSheetId="11" hidden="1">'06.09'!$A$1:$J$37</definedName>
    <definedName name="_xlnm._FilterDatabase" localSheetId="8" hidden="1">'09.08'!$A$4:$I$4</definedName>
    <definedName name="_xlnm._FilterDatabase" localSheetId="12" hidden="1">'13.09'!$A$1:$J$31</definedName>
    <definedName name="_xlnm._FilterDatabase" localSheetId="9" hidden="1">'16.08'!$A$1:$I$37</definedName>
    <definedName name="_xlnm._FilterDatabase" localSheetId="13" hidden="1">'20.09'!$A$1:$J$31</definedName>
    <definedName name="_xlnm._FilterDatabase" localSheetId="6" hidden="1">'26.07'!$A$4:$I$4</definedName>
    <definedName name="_xlnm._FilterDatabase" localSheetId="10" hidden="1">'30.08'!$A$1:$J$37</definedName>
  </definedNames>
  <calcPr calcId="145621"/>
</workbook>
</file>

<file path=xl/calcChain.xml><?xml version="1.0" encoding="utf-8"?>
<calcChain xmlns="http://schemas.openxmlformats.org/spreadsheetml/2006/main">
  <c r="I9" i="21" l="1"/>
  <c r="I6" i="21"/>
  <c r="I7" i="21"/>
  <c r="J7" i="21" s="1"/>
  <c r="I8" i="21"/>
  <c r="I5" i="21"/>
  <c r="I15" i="21"/>
  <c r="I12" i="21"/>
  <c r="I10" i="21"/>
  <c r="J10" i="21" s="1"/>
  <c r="J9" i="21"/>
  <c r="I14" i="21"/>
  <c r="I23" i="21"/>
  <c r="I22" i="21"/>
  <c r="I20" i="21"/>
  <c r="J20" i="21" s="1"/>
  <c r="J14" i="21"/>
  <c r="I11" i="21"/>
  <c r="I16" i="21"/>
  <c r="I17" i="21"/>
  <c r="J17" i="21" s="1"/>
  <c r="I13" i="21"/>
  <c r="I27" i="21"/>
  <c r="I21" i="21"/>
  <c r="I26" i="21"/>
  <c r="I25" i="21"/>
  <c r="I19" i="21"/>
  <c r="I24" i="21"/>
  <c r="I18" i="21"/>
  <c r="H10" i="21"/>
  <c r="H15" i="21"/>
  <c r="H12" i="21"/>
  <c r="J12" i="21" s="1"/>
  <c r="H7" i="21"/>
  <c r="H5" i="21"/>
  <c r="H6" i="21"/>
  <c r="H8" i="21"/>
  <c r="H16" i="21"/>
  <c r="J16" i="21" s="1"/>
  <c r="J5" i="21"/>
  <c r="H11" i="21"/>
  <c r="H20" i="21"/>
  <c r="H22" i="21"/>
  <c r="J22" i="21" s="1"/>
  <c r="H17" i="21"/>
  <c r="H9" i="21"/>
  <c r="H21" i="21"/>
  <c r="J21" i="21" s="1"/>
  <c r="H14" i="21"/>
  <c r="H26" i="21"/>
  <c r="J26" i="21" s="1"/>
  <c r="H27" i="21"/>
  <c r="H24" i="21"/>
  <c r="H25" i="21"/>
  <c r="J25" i="21" s="1"/>
  <c r="H23" i="21"/>
  <c r="H13" i="21"/>
  <c r="J13" i="21" s="1"/>
  <c r="H19" i="21"/>
  <c r="J19" i="21" s="1"/>
  <c r="J23" i="21"/>
  <c r="J32" i="21"/>
  <c r="J31" i="21"/>
  <c r="J30" i="21"/>
  <c r="J29" i="21"/>
  <c r="J18" i="21"/>
  <c r="J24" i="21"/>
  <c r="J28" i="21"/>
  <c r="J11" i="21"/>
  <c r="J6" i="21" l="1"/>
  <c r="J15" i="21"/>
  <c r="J8" i="21"/>
  <c r="J27" i="21"/>
  <c r="H5" i="20" l="1"/>
  <c r="I5" i="20"/>
  <c r="J5" i="20"/>
  <c r="H6" i="20"/>
  <c r="I6" i="20"/>
  <c r="J6" i="20" s="1"/>
  <c r="I16" i="20"/>
  <c r="I7" i="20"/>
  <c r="I12" i="20"/>
  <c r="I11" i="20"/>
  <c r="I15" i="20"/>
  <c r="I8" i="20"/>
  <c r="I18" i="20"/>
  <c r="I9" i="20"/>
  <c r="I24" i="20"/>
  <c r="I19" i="20"/>
  <c r="I20" i="20"/>
  <c r="I10" i="20"/>
  <c r="I22" i="20"/>
  <c r="I13" i="20"/>
  <c r="I17" i="20"/>
  <c r="I14" i="20"/>
  <c r="I31" i="20"/>
  <c r="I28" i="20"/>
  <c r="I29" i="20"/>
  <c r="I30" i="20"/>
  <c r="I27" i="20"/>
  <c r="I25" i="20"/>
  <c r="I23" i="20"/>
  <c r="I21" i="20"/>
  <c r="I26" i="20"/>
  <c r="H12" i="20"/>
  <c r="H7" i="20"/>
  <c r="H11" i="20"/>
  <c r="H13" i="20"/>
  <c r="H16" i="20"/>
  <c r="H8" i="20"/>
  <c r="H10" i="20"/>
  <c r="H18" i="20"/>
  <c r="H17" i="20"/>
  <c r="H22" i="20"/>
  <c r="H19" i="20"/>
  <c r="H14" i="20"/>
  <c r="H23" i="20"/>
  <c r="H20" i="20"/>
  <c r="H15" i="20"/>
  <c r="H9" i="20"/>
  <c r="H28" i="20"/>
  <c r="H31" i="20"/>
  <c r="H30" i="20"/>
  <c r="H26" i="20"/>
  <c r="H25" i="20"/>
  <c r="H24" i="20"/>
  <c r="H27" i="20"/>
  <c r="H29" i="20"/>
  <c r="H21" i="20"/>
  <c r="J32" i="20" l="1"/>
  <c r="J11" i="20"/>
  <c r="J22" i="20"/>
  <c r="J30" i="20"/>
  <c r="J19" i="20"/>
  <c r="J15" i="20"/>
  <c r="J25" i="20"/>
  <c r="J10" i="20"/>
  <c r="J13" i="20"/>
  <c r="J17" i="20"/>
  <c r="J12" i="20"/>
  <c r="J18" i="20"/>
  <c r="J20" i="20"/>
  <c r="J28" i="20"/>
  <c r="J8" i="20"/>
  <c r="J23" i="20"/>
  <c r="J26" i="20"/>
  <c r="J27" i="20"/>
  <c r="J16" i="20"/>
  <c r="J9" i="20"/>
  <c r="J21" i="20"/>
  <c r="J7" i="20"/>
  <c r="J29" i="20"/>
  <c r="J14" i="20"/>
  <c r="J31" i="20"/>
  <c r="J24" i="20"/>
  <c r="H5" i="18" l="1"/>
  <c r="I5" i="18"/>
  <c r="J5" i="18"/>
  <c r="H7" i="18"/>
  <c r="I7" i="18"/>
  <c r="J7" i="18"/>
  <c r="I8" i="18"/>
  <c r="I10" i="18"/>
  <c r="I6" i="18"/>
  <c r="I19" i="18"/>
  <c r="I14" i="18"/>
  <c r="I20" i="18"/>
  <c r="I27" i="18"/>
  <c r="I21" i="18"/>
  <c r="I11" i="18"/>
  <c r="I16" i="18"/>
  <c r="I13" i="18"/>
  <c r="I28" i="18"/>
  <c r="I17" i="18"/>
  <c r="I18" i="18"/>
  <c r="I23" i="18"/>
  <c r="H14" i="18"/>
  <c r="H9" i="18"/>
  <c r="H6" i="18"/>
  <c r="H19" i="18"/>
  <c r="H15" i="18"/>
  <c r="H20" i="18"/>
  <c r="H21" i="18"/>
  <c r="H13" i="18"/>
  <c r="H10" i="18"/>
  <c r="H25" i="18"/>
  <c r="H18" i="18"/>
  <c r="H17" i="18"/>
  <c r="H16" i="18"/>
  <c r="H12" i="18"/>
  <c r="H8" i="18"/>
  <c r="H30" i="18"/>
  <c r="H29" i="18"/>
  <c r="H28" i="18"/>
  <c r="H23" i="18"/>
  <c r="H22" i="18"/>
  <c r="H27" i="18"/>
  <c r="I42" i="19"/>
  <c r="H42" i="19"/>
  <c r="H43" i="19" s="1"/>
  <c r="G42" i="19"/>
  <c r="G43" i="19" s="1"/>
  <c r="G44" i="19" s="1"/>
  <c r="F42" i="19"/>
  <c r="F43" i="19" s="1"/>
  <c r="F44" i="19" s="1"/>
  <c r="F45" i="19" s="1"/>
  <c r="E42" i="19"/>
  <c r="E43" i="19" s="1"/>
  <c r="E44" i="19" s="1"/>
  <c r="E45" i="19" s="1"/>
  <c r="E46" i="19" s="1"/>
  <c r="D42" i="19"/>
  <c r="D43" i="19" s="1"/>
  <c r="D44" i="19" s="1"/>
  <c r="D45" i="19" s="1"/>
  <c r="D46" i="19" s="1"/>
  <c r="D47" i="19" s="1"/>
  <c r="C42" i="19"/>
  <c r="C43" i="19" s="1"/>
  <c r="C44" i="19" s="1"/>
  <c r="C45" i="19" s="1"/>
  <c r="C46" i="19" s="1"/>
  <c r="C47" i="19" s="1"/>
  <c r="C48" i="19" s="1"/>
  <c r="B42" i="19"/>
  <c r="B43" i="19" s="1"/>
  <c r="B44" i="19" s="1"/>
  <c r="B45" i="19" s="1"/>
  <c r="B46" i="19" s="1"/>
  <c r="B47" i="19" s="1"/>
  <c r="B48" i="19" s="1"/>
  <c r="B49" i="19" s="1"/>
  <c r="J43" i="18" l="1"/>
  <c r="J42" i="18"/>
  <c r="J41" i="18"/>
  <c r="J40" i="18"/>
  <c r="J39" i="18"/>
  <c r="J38" i="18"/>
  <c r="J37" i="18"/>
  <c r="J36" i="18"/>
  <c r="J35" i="18"/>
  <c r="J34" i="18"/>
  <c r="J30" i="18"/>
  <c r="J28" i="18"/>
  <c r="J20" i="18"/>
  <c r="J33" i="18"/>
  <c r="J8" i="18"/>
  <c r="J23" i="18"/>
  <c r="J6" i="18"/>
  <c r="J24" i="18"/>
  <c r="J15" i="18"/>
  <c r="J26" i="18"/>
  <c r="J27" i="18"/>
  <c r="J25" i="18"/>
  <c r="J31" i="18"/>
  <c r="J12" i="18"/>
  <c r="J21" i="18"/>
  <c r="J29" i="18"/>
  <c r="J11" i="18"/>
  <c r="J22" i="18"/>
  <c r="J32" i="18"/>
  <c r="J17" i="18"/>
  <c r="J16" i="18"/>
  <c r="J13" i="18"/>
  <c r="J9" i="18"/>
  <c r="J18" i="18"/>
  <c r="J14" i="18"/>
  <c r="J19" i="18"/>
  <c r="J10" i="18"/>
  <c r="I5" i="17" l="1"/>
  <c r="H5" i="17"/>
  <c r="J5" i="17"/>
  <c r="H6" i="17"/>
  <c r="I6" i="17"/>
  <c r="I8" i="17"/>
  <c r="I7" i="17"/>
  <c r="I11" i="17"/>
  <c r="I10" i="17"/>
  <c r="H8" i="17"/>
  <c r="J8" i="17" s="1"/>
  <c r="H10" i="17"/>
  <c r="J10" i="17" s="1"/>
  <c r="H11" i="17"/>
  <c r="I26" i="17"/>
  <c r="I24" i="17"/>
  <c r="I16" i="17"/>
  <c r="J16" i="17" s="1"/>
  <c r="I30" i="17"/>
  <c r="J30" i="17" s="1"/>
  <c r="I14" i="17"/>
  <c r="I12" i="17"/>
  <c r="I13" i="17"/>
  <c r="I20" i="17"/>
  <c r="I31" i="17"/>
  <c r="I32" i="17"/>
  <c r="J32" i="17" s="1"/>
  <c r="I34" i="17"/>
  <c r="I23" i="17"/>
  <c r="J23" i="17" s="1"/>
  <c r="I21" i="17"/>
  <c r="H12" i="17"/>
  <c r="J12" i="17" s="1"/>
  <c r="H14" i="17"/>
  <c r="H9" i="17"/>
  <c r="J9" i="17" s="1"/>
  <c r="H7" i="17"/>
  <c r="H36" i="17"/>
  <c r="J36" i="17" s="1"/>
  <c r="H35" i="17"/>
  <c r="J35" i="17" s="1"/>
  <c r="H33" i="17"/>
  <c r="J33" i="17" s="1"/>
  <c r="H25" i="17"/>
  <c r="H18" i="17"/>
  <c r="J18" i="17" s="1"/>
  <c r="H34" i="17"/>
  <c r="H29" i="17"/>
  <c r="J29" i="17" s="1"/>
  <c r="H21" i="17"/>
  <c r="J21" i="17" s="1"/>
  <c r="H31" i="17"/>
  <c r="J31" i="17" s="1"/>
  <c r="H30" i="17"/>
  <c r="H24" i="17"/>
  <c r="H26" i="17"/>
  <c r="H13" i="17"/>
  <c r="J13" i="17" s="1"/>
  <c r="H27" i="17"/>
  <c r="H19" i="17"/>
  <c r="J19" i="17" s="1"/>
  <c r="J17" i="17"/>
  <c r="J42" i="17"/>
  <c r="J43" i="17"/>
  <c r="J14" i="17"/>
  <c r="J28" i="17"/>
  <c r="J25" i="17"/>
  <c r="J22" i="17"/>
  <c r="J27" i="17"/>
  <c r="J41" i="17"/>
  <c r="J40" i="17"/>
  <c r="J39" i="17"/>
  <c r="J38" i="17"/>
  <c r="J20" i="17"/>
  <c r="J24" i="17"/>
  <c r="J37" i="17"/>
  <c r="J15" i="17"/>
  <c r="J6" i="17" l="1"/>
  <c r="J11" i="17"/>
  <c r="J7" i="17"/>
  <c r="J26" i="17"/>
  <c r="J34" i="17"/>
  <c r="H9" i="15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<sst xmlns="http://schemas.openxmlformats.org/spreadsheetml/2006/main" count="701" uniqueCount="261">
  <si>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</si>
  <si>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</si>
  <si>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</si>
  <si>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</si>
  <si>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</si>
  <si>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</si>
  <si>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</si>
  <si>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</si>
  <si>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</si>
  <si>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</si>
  <si>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</si>
  <si>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</si>
  <si>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</si>
  <si>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</si>
  <si>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</si>
  <si>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</si>
  <si>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</si>
  <si>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</si>
  <si>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</si>
  <si>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</si>
  <si>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</si>
  <si>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</si>
  <si>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</si>
  <si>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</si>
  <si>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</si>
  <si>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</si>
  <si>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</si>
  <si>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</si>
  <si>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</si>
  <si>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</si>
  <si>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</si>
  <si>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</si>
  <si>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</si>
  <si>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</si>
  <si>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</si>
  <si>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</si>
  <si>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</si>
  <si>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</si>
  <si>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</si>
  <si>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</si>
  <si>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</si>
  <si>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</si>
  <si>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</si>
  <si>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</si>
  <si>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</si>
  <si>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</si>
  <si>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</si>
  <si>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</si>
  <si>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</si>
  <si>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</si>
  <si>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</si>
  <si>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</si>
  <si>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</si>
  <si>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</si>
  <si>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</si>
  <si>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</si>
  <si>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</si>
  <si>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</si>
  <si>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</si>
  <si>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</si>
  <si>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</si>
  <si>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</si>
  <si>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</si>
  <si>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</si>
  <si>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</si>
  <si>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</si>
  <si>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</si>
  <si>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</si>
  <si>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</si>
  <si>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</si>
  <si>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</si>
  <si>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</si>
  <si>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</si>
  <si>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</si>
  <si>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</si>
  <si>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</si>
  <si>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</si>
  <si>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</si>
  <si>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</si>
  <si>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</si>
  <si>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</si>
  <si>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</si>
  <si>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</si>
  <si>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</si>
  <si>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</si>
  <si>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</si>
  <si>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</si>
  <si>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</si>
  <si>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</si>
  <si>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</si>
  <si>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</si>
  <si>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</si>
  <si>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</si>
  <si>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</si>
  <si>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</si>
  <si>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</si>
  <si>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</si>
  <si>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</si>
  <si>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</si>
  <si>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</si>
  <si>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</si>
  <si>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</si>
  <si>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</si>
  <si>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</si>
  <si>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</si>
  <si>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</si>
  <si>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</si>
  <si>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</si>
  <si>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</si>
  <si>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</si>
  <si>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</si>
  <si>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</si>
  <si>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</si>
  <si>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</si>
  <si>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</si>
  <si>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</si>
  <si>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</si>
  <si>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</si>
  <si>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</si>
  <si>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</si>
  <si>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</si>
  <si>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</si>
  <si>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</si>
  <si>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</si>
  <si>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</si>
  <si>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</si>
  <si>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</si>
  <si>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</si>
  <si>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</si>
  <si>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</si>
  <si>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</si>
  <si>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</si>
  <si>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</si>
  <si>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</si>
  <si>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</si>
  <si>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</si>
  <si>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</si>
  <si>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</si>
  <si>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</si>
  <si>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</si>
  <si>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</si>
  <si>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</si>
  <si>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</si>
  <si>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</si>
  <si>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</si>
  <si>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</si>
  <si>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</si>
  <si>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</si>
  <si>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</si>
  <si>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</si>
  <si>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</si>
  <si>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</si>
  <si>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</si>
  <si>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</si>
  <si>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</si>
  <si>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</si>
  <si>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</si>
  <si>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</si>
  <si>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</si>
  <si>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</si>
  <si>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</si>
  <si>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</si>
  <si>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</si>
  <si>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</si>
  <si>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</si>
  <si>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</si>
  <si>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</si>
  <si>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</si>
  <si>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</si>
  <si>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</si>
  <si>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</si>
  <si>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</si>
  <si>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</si>
  <si>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</si>
  <si>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</si>
  <si>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</si>
  <si>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</si>
  <si>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</si>
  <si>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</si>
  <si>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</si>
  <si>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</si>
  <si>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</si>
  <si>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</si>
  <si>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</si>
  <si>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</si>
  <si>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</si>
  <si>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</si>
  <si>
    <t>Лайт Лига 30.08.2016 (конфигурация 5R)</t>
  </si>
  <si>
    <t>Чередниченко Дмитрий</t>
  </si>
  <si>
    <t>Фролов Ярослав</t>
  </si>
  <si>
    <t>Кузюк Роман</t>
  </si>
  <si>
    <t>Наум</t>
  </si>
  <si>
    <t>Петушков Гена</t>
  </si>
  <si>
    <t>Яременко Юрий</t>
  </si>
  <si>
    <t>Луцив Александр</t>
  </si>
  <si>
    <t>Купцов Павел</t>
  </si>
  <si>
    <t>Трофименко Иван</t>
  </si>
  <si>
    <t>Михайлик Михаил</t>
  </si>
  <si>
    <t>Фарбун Женя</t>
  </si>
  <si>
    <t>Терещенко Женя</t>
  </si>
  <si>
    <t>Фалько Костя</t>
  </si>
  <si>
    <t>Клименко Богодар</t>
  </si>
  <si>
    <t>Клименко Марьян</t>
  </si>
  <si>
    <t>Закалюк Женя</t>
  </si>
  <si>
    <t>Левковский Дмитрий</t>
  </si>
  <si>
    <t>Корчагин Андрей</t>
  </si>
  <si>
    <t>Пикулин Паша</t>
  </si>
  <si>
    <t>Семенов Константин</t>
  </si>
  <si>
    <t>Пасечник Антон</t>
  </si>
  <si>
    <t>Гайдук Алексей</t>
  </si>
  <si>
    <t>Остренко  Стас</t>
  </si>
  <si>
    <t>Лайт Лига 06.09.2016 (конфигурация 4)</t>
  </si>
  <si>
    <t>Левадный Виктор</t>
  </si>
  <si>
    <t>Кошарук Евгений</t>
  </si>
  <si>
    <t>Толмачев Стас</t>
  </si>
  <si>
    <t>Мырза Сергей</t>
  </si>
  <si>
    <t>Чередниченко Дима</t>
  </si>
  <si>
    <t>Котелинец Саша</t>
  </si>
  <si>
    <t>Халецкий Женя</t>
  </si>
  <si>
    <t>29-30 человек</t>
  </si>
  <si>
    <t>26-27 человек</t>
  </si>
  <si>
    <t>23-24 человек</t>
  </si>
  <si>
    <t>I</t>
  </si>
  <si>
    <t>II</t>
  </si>
  <si>
    <t>III</t>
  </si>
  <si>
    <t>28 человек</t>
  </si>
  <si>
    <t>25 человек</t>
  </si>
  <si>
    <t>22 человека</t>
  </si>
  <si>
    <t>20-21 человек</t>
  </si>
  <si>
    <t>(3)</t>
  </si>
  <si>
    <t>ОБГОНЫ</t>
  </si>
  <si>
    <t>I гр</t>
  </si>
  <si>
    <t>II гр</t>
  </si>
  <si>
    <t>III гр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</si>
  <si>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</si>
  <si>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</si>
  <si>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</si>
  <si>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</si>
  <si>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</si>
  <si>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</si>
  <si>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</si>
  <si>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</si>
  <si>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</si>
  <si>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Падалко Вова</t>
  </si>
  <si>
    <t>Русу Константин</t>
  </si>
  <si>
    <t>Никонова Алиса</t>
  </si>
  <si>
    <t>Лайт Лига 13.09.2016 (конфигурация 8)</t>
  </si>
  <si>
    <t>Михайлик Михайло</t>
  </si>
  <si>
    <t>Семенов Костя</t>
  </si>
  <si>
    <t>Джелали Антон</t>
  </si>
  <si>
    <t>Котелинец Александр</t>
  </si>
  <si>
    <t>Хавило Дима</t>
  </si>
  <si>
    <t>Дубас Влад</t>
  </si>
  <si>
    <t>Ланин Руслан</t>
  </si>
  <si>
    <t>Пикулин Павел</t>
  </si>
  <si>
    <t>Манило Денис</t>
  </si>
  <si>
    <t>Остремко Стас</t>
  </si>
  <si>
    <t>Лайт Лига 20.09.2016 (конфигурация 3)</t>
  </si>
  <si>
    <t>Царенко Андрей</t>
  </si>
  <si>
    <t>Воронюк Игорь</t>
  </si>
  <si>
    <t>Славик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</si>
</sst>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33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1" fillId="0" borderId="21" xfId="0" applyNumberFormat="1" applyFont="1" applyBorder="1" applyAlignment="1">
      <alignment horizontal="center"/>
    </xf>
    <xf numFmtId="0" fontId="12" fillId="0" borderId="20" xfId="0" applyFont="1" applyBorder="1"/>
    <xf numFmtId="0" fontId="8" fillId="0" borderId="19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5" fillId="0" borderId="19" xfId="0" applyFont="1" applyFill="1" applyBorder="1" applyAlignment="1">
      <alignment horizontal="left"/>
    </xf>
    <xf numFmtId="0" fontId="15" fillId="0" borderId="19" xfId="0" applyFont="1" applyBorder="1" applyAlignment="1">
      <alignment horizontal="left"/>
    </xf>
    <xf numFmtId="0" fontId="11" fillId="0" borderId="19" xfId="0" applyFont="1" applyFill="1" applyBorder="1"/>
    <xf numFmtId="0" fontId="11" fillId="0" borderId="55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2" fillId="0" borderId="5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/>
    </xf>
    <xf numFmtId="0" fontId="12" fillId="0" borderId="5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1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15" fillId="0" borderId="20" xfId="0" applyFont="1" applyFill="1" applyBorder="1" applyAlignment="1">
      <alignment horizontal="left"/>
    </xf>
    <xf numFmtId="0" fontId="11" fillId="0" borderId="20" xfId="0" applyFont="1" applyFill="1" applyBorder="1"/>
    <xf numFmtId="0" fontId="11" fillId="0" borderId="20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8" fillId="2" borderId="20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12" fillId="2" borderId="25" xfId="0" applyFont="1" applyFill="1" applyBorder="1"/>
    <xf numFmtId="0" fontId="12" fillId="2" borderId="26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3" fillId="0" borderId="16" xfId="0" applyFont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1" fillId="2" borderId="51" xfId="0" applyFont="1" applyFill="1" applyBorder="1" applyAlignment="1">
      <alignment horizontal="center"/>
    </xf>
    <xf numFmtId="0" fontId="11" fillId="2" borderId="54" xfId="0" applyFont="1" applyFill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1" fillId="0" borderId="55" xfId="0" applyFont="1" applyFill="1" applyBorder="1" applyAlignment="1">
      <alignment horizontal="center"/>
    </xf>
    <xf numFmtId="0" fontId="12" fillId="0" borderId="19" xfId="0" applyFont="1" applyFill="1" applyBorder="1"/>
    <xf numFmtId="0" fontId="12" fillId="0" borderId="5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13" fillId="0" borderId="55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left"/>
    </xf>
    <xf numFmtId="0" fontId="15" fillId="0" borderId="55" xfId="0" applyFont="1" applyFill="1" applyBorder="1" applyAlignment="1">
      <alignment horizontal="center"/>
    </xf>
    <xf numFmtId="0" fontId="17" fillId="0" borderId="0" xfId="1"/>
    <xf numFmtId="0" fontId="17" fillId="0" borderId="47" xfId="1" applyBorder="1" applyAlignment="1">
      <alignment horizontal="center"/>
    </xf>
    <xf numFmtId="0" fontId="18" fillId="0" borderId="48" xfId="1" applyFont="1" applyBorder="1" applyAlignment="1">
      <alignment horizontal="center"/>
    </xf>
    <xf numFmtId="0" fontId="18" fillId="0" borderId="49" xfId="1" applyFont="1" applyBorder="1" applyAlignment="1">
      <alignment horizontal="center"/>
    </xf>
    <xf numFmtId="0" fontId="17" fillId="0" borderId="2" xfId="1" applyBorder="1" applyAlignment="1">
      <alignment horizontal="center"/>
    </xf>
    <xf numFmtId="0" fontId="17" fillId="0" borderId="51" xfId="1" applyBorder="1" applyAlignment="1">
      <alignment horizontal="center"/>
    </xf>
    <xf numFmtId="0" fontId="17" fillId="0" borderId="16" xfId="1" applyBorder="1" applyAlignment="1">
      <alignment horizontal="center"/>
    </xf>
    <xf numFmtId="0" fontId="17" fillId="0" borderId="54" xfId="1" applyBorder="1" applyAlignment="1">
      <alignment horizontal="center"/>
    </xf>
    <xf numFmtId="0" fontId="17" fillId="0" borderId="19" xfId="1" applyBorder="1" applyAlignment="1">
      <alignment horizontal="center"/>
    </xf>
    <xf numFmtId="0" fontId="17" fillId="0" borderId="34" xfId="1" applyBorder="1" applyAlignment="1">
      <alignment horizontal="center"/>
    </xf>
    <xf numFmtId="0" fontId="17" fillId="0" borderId="21" xfId="1" applyBorder="1" applyAlignment="1">
      <alignment horizontal="center"/>
    </xf>
    <xf numFmtId="0" fontId="17" fillId="0" borderId="39" xfId="1" applyBorder="1" applyAlignment="1">
      <alignment horizontal="center"/>
    </xf>
    <xf numFmtId="0" fontId="17" fillId="0" borderId="24" xfId="1" applyBorder="1" applyAlignment="1">
      <alignment horizontal="center"/>
    </xf>
    <xf numFmtId="0" fontId="17" fillId="0" borderId="40" xfId="1" applyBorder="1" applyAlignment="1">
      <alignment horizontal="center"/>
    </xf>
    <xf numFmtId="0" fontId="17" fillId="0" borderId="26" xfId="1" applyBorder="1" applyAlignment="1">
      <alignment horizontal="center"/>
    </xf>
    <xf numFmtId="0" fontId="17" fillId="0" borderId="41" xfId="1" applyBorder="1" applyAlignment="1">
      <alignment horizontal="center"/>
    </xf>
    <xf numFmtId="0" fontId="17" fillId="0" borderId="0" xfId="1" applyAlignment="1">
      <alignment horizontal="center"/>
    </xf>
    <xf numFmtId="0" fontId="17" fillId="0" borderId="39" xfId="1" quotePrefix="1" applyBorder="1" applyAlignment="1">
      <alignment horizontal="center"/>
    </xf>
    <xf numFmtId="0" fontId="17" fillId="0" borderId="0" xfId="1" applyFill="1" applyBorder="1" applyAlignment="1"/>
    <xf numFmtId="0" fontId="17" fillId="0" borderId="4" xfId="1" applyFill="1" applyBorder="1" applyAlignment="1">
      <alignment horizontal="center"/>
    </xf>
    <xf numFmtId="0" fontId="17" fillId="0" borderId="44" xfId="1" applyFill="1" applyBorder="1" applyAlignment="1">
      <alignment horizontal="center"/>
    </xf>
    <xf numFmtId="0" fontId="17" fillId="0" borderId="47" xfId="1" applyFill="1" applyBorder="1" applyAlignment="1">
      <alignment horizontal="center"/>
    </xf>
    <xf numFmtId="0" fontId="17" fillId="0" borderId="48" xfId="1" applyFill="1" applyBorder="1" applyAlignment="1">
      <alignment horizontal="center"/>
    </xf>
    <xf numFmtId="0" fontId="17" fillId="0" borderId="49" xfId="1" applyFill="1" applyBorder="1" applyAlignment="1">
      <alignment horizontal="center"/>
    </xf>
    <xf numFmtId="0" fontId="17" fillId="0" borderId="13" xfId="1" applyFill="1" applyBorder="1" applyAlignment="1">
      <alignment horizontal="center"/>
    </xf>
    <xf numFmtId="0" fontId="17" fillId="0" borderId="59" xfId="1" applyFill="1" applyBorder="1" applyAlignment="1">
      <alignment horizontal="center"/>
    </xf>
    <xf numFmtId="0" fontId="17" fillId="0" borderId="29" xfId="1" applyFill="1" applyBorder="1" applyAlignment="1">
      <alignment horizontal="center"/>
    </xf>
    <xf numFmtId="0" fontId="17" fillId="0" borderId="45" xfId="1" applyFill="1" applyBorder="1" applyAlignment="1">
      <alignment horizontal="center"/>
    </xf>
    <xf numFmtId="0" fontId="17" fillId="0" borderId="31" xfId="1" applyFill="1" applyBorder="1" applyAlignment="1">
      <alignment horizontal="center"/>
    </xf>
    <xf numFmtId="0" fontId="17" fillId="0" borderId="46" xfId="1" applyFill="1" applyBorder="1" applyAlignment="1">
      <alignment horizontal="center"/>
    </xf>
    <xf numFmtId="0" fontId="17" fillId="0" borderId="2" xfId="1" applyFill="1" applyBorder="1" applyAlignment="1">
      <alignment horizontal="center"/>
    </xf>
    <xf numFmtId="0" fontId="17" fillId="0" borderId="17" xfId="1" applyFill="1" applyBorder="1" applyAlignment="1">
      <alignment horizontal="center"/>
    </xf>
    <xf numFmtId="0" fontId="17" fillId="0" borderId="19" xfId="1" applyFill="1" applyBorder="1" applyAlignment="1">
      <alignment horizontal="center"/>
    </xf>
    <xf numFmtId="0" fontId="17" fillId="0" borderId="34" xfId="1" applyFill="1" applyBorder="1" applyAlignment="1">
      <alignment horizontal="center"/>
    </xf>
    <xf numFmtId="0" fontId="17" fillId="0" borderId="21" xfId="1" applyFill="1" applyBorder="1" applyAlignment="1">
      <alignment horizontal="center"/>
    </xf>
    <xf numFmtId="0" fontId="17" fillId="0" borderId="33" xfId="1" applyFill="1" applyBorder="1" applyAlignment="1">
      <alignment horizontal="center"/>
    </xf>
    <xf numFmtId="0" fontId="17" fillId="0" borderId="22" xfId="1" applyFill="1" applyBorder="1" applyAlignment="1">
      <alignment horizontal="center"/>
    </xf>
    <xf numFmtId="0" fontId="17" fillId="0" borderId="24" xfId="1" applyFill="1" applyBorder="1" applyAlignment="1">
      <alignment horizontal="center"/>
    </xf>
    <xf numFmtId="0" fontId="17" fillId="0" borderId="40" xfId="1" applyFill="1" applyBorder="1" applyAlignment="1">
      <alignment horizontal="center"/>
    </xf>
    <xf numFmtId="0" fontId="17" fillId="0" borderId="26" xfId="1" applyFill="1" applyBorder="1" applyAlignment="1">
      <alignment horizontal="center"/>
    </xf>
    <xf numFmtId="0" fontId="17" fillId="0" borderId="42" xfId="1" applyFill="1" applyBorder="1" applyAlignment="1">
      <alignment horizontal="center"/>
    </xf>
    <xf numFmtId="0" fontId="17" fillId="0" borderId="27" xfId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39" xfId="0" applyFont="1" applyFill="1" applyBorder="1" applyAlignment="1">
      <alignment horizontal="center"/>
    </xf>
    <xf numFmtId="0" fontId="11" fillId="0" borderId="34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left"/>
    </xf>
    <xf numFmtId="0" fontId="11" fillId="0" borderId="56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13" fillId="2" borderId="54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3" fillId="0" borderId="19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2" borderId="2" xfId="0" applyFont="1" applyFill="1" applyBorder="1" applyAlignment="1">
      <alignment horizontal="left"/>
    </xf>
    <xf numFmtId="0" fontId="12" fillId="2" borderId="24" xfId="0" applyFont="1" applyFill="1" applyBorder="1"/>
    <xf numFmtId="0" fontId="12" fillId="2" borderId="56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2" fillId="2" borderId="41" xfId="0" applyFont="1" applyFill="1" applyBorder="1" applyAlignment="1">
      <alignment horizontal="center"/>
    </xf>
    <xf numFmtId="0" fontId="12" fillId="2" borderId="40" xfId="0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17" fillId="3" borderId="43" xfId="1" applyFill="1" applyBorder="1" applyAlignment="1">
      <alignment horizontal="center"/>
    </xf>
    <xf numFmtId="0" fontId="17" fillId="3" borderId="5" xfId="1" applyFill="1" applyBorder="1" applyAlignment="1">
      <alignment horizontal="center"/>
    </xf>
    <xf numFmtId="0" fontId="17" fillId="3" borderId="44" xfId="1" applyFill="1" applyBorder="1" applyAlignment="1">
      <alignment horizontal="center"/>
    </xf>
    <xf numFmtId="0" fontId="17" fillId="0" borderId="7" xfId="1" applyFill="1" applyBorder="1" applyAlignment="1">
      <alignment horizontal="center"/>
    </xf>
    <xf numFmtId="0" fontId="17" fillId="0" borderId="58" xfId="1" applyFill="1" applyBorder="1" applyAlignment="1">
      <alignment horizontal="center"/>
    </xf>
    <xf numFmtId="0" fontId="17" fillId="0" borderId="5" xfId="1" applyBorder="1" applyAlignment="1">
      <alignment horizontal="center"/>
    </xf>
    <xf numFmtId="0" fontId="17" fillId="0" borderId="44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2" fillId="0" borderId="51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9"/>
  <sheetViews>
    <sheetView topLeftCell="A21" workbookViewId="0">
      <selection activeCell="D47" sqref="D47"/>
    </sheetView>
  </sheetViews>
  <sheetFormatPr defaultRowHeight="12.75" x14ac:dyDescent="0.2"/>
  <cols>
    <col min="1" max="4" width="5.7109375" style="238" customWidth="1"/>
    <col min="5" max="14" width="5.7109375" style="222" customWidth="1"/>
    <col min="15" max="256" width="9.140625" style="222"/>
    <col min="257" max="270" width="5.7109375" style="222" customWidth="1"/>
    <col min="271" max="512" width="9.140625" style="222"/>
    <col min="513" max="526" width="5.7109375" style="222" customWidth="1"/>
    <col min="527" max="768" width="9.140625" style="222"/>
    <col min="769" max="782" width="5.7109375" style="222" customWidth="1"/>
    <col min="783" max="1024" width="9.140625" style="222"/>
    <col min="1025" max="1038" width="5.7109375" style="222" customWidth="1"/>
    <col min="1039" max="1280" width="9.140625" style="222"/>
    <col min="1281" max="1294" width="5.7109375" style="222" customWidth="1"/>
    <col min="1295" max="1536" width="9.140625" style="222"/>
    <col min="1537" max="1550" width="5.7109375" style="222" customWidth="1"/>
    <col min="1551" max="1792" width="9.140625" style="222"/>
    <col min="1793" max="1806" width="5.7109375" style="222" customWidth="1"/>
    <col min="1807" max="2048" width="9.140625" style="222"/>
    <col min="2049" max="2062" width="5.7109375" style="222" customWidth="1"/>
    <col min="2063" max="2304" width="9.140625" style="222"/>
    <col min="2305" max="2318" width="5.7109375" style="222" customWidth="1"/>
    <col min="2319" max="2560" width="9.140625" style="222"/>
    <col min="2561" max="2574" width="5.7109375" style="222" customWidth="1"/>
    <col min="2575" max="2816" width="9.140625" style="222"/>
    <col min="2817" max="2830" width="5.7109375" style="222" customWidth="1"/>
    <col min="2831" max="3072" width="9.140625" style="222"/>
    <col min="3073" max="3086" width="5.7109375" style="222" customWidth="1"/>
    <col min="3087" max="3328" width="9.140625" style="222"/>
    <col min="3329" max="3342" width="5.7109375" style="222" customWidth="1"/>
    <col min="3343" max="3584" width="9.140625" style="222"/>
    <col min="3585" max="3598" width="5.7109375" style="222" customWidth="1"/>
    <col min="3599" max="3840" width="9.140625" style="222"/>
    <col min="3841" max="3854" width="5.7109375" style="222" customWidth="1"/>
    <col min="3855" max="4096" width="9.140625" style="222"/>
    <col min="4097" max="4110" width="5.7109375" style="222" customWidth="1"/>
    <col min="4111" max="4352" width="9.140625" style="222"/>
    <col min="4353" max="4366" width="5.7109375" style="222" customWidth="1"/>
    <col min="4367" max="4608" width="9.140625" style="222"/>
    <col min="4609" max="4622" width="5.7109375" style="222" customWidth="1"/>
    <col min="4623" max="4864" width="9.140625" style="222"/>
    <col min="4865" max="4878" width="5.7109375" style="222" customWidth="1"/>
    <col min="4879" max="5120" width="9.140625" style="222"/>
    <col min="5121" max="5134" width="5.7109375" style="222" customWidth="1"/>
    <col min="5135" max="5376" width="9.140625" style="222"/>
    <col min="5377" max="5390" width="5.7109375" style="222" customWidth="1"/>
    <col min="5391" max="5632" width="9.140625" style="222"/>
    <col min="5633" max="5646" width="5.7109375" style="222" customWidth="1"/>
    <col min="5647" max="5888" width="9.140625" style="222"/>
    <col min="5889" max="5902" width="5.7109375" style="222" customWidth="1"/>
    <col min="5903" max="6144" width="9.140625" style="222"/>
    <col min="6145" max="6158" width="5.7109375" style="222" customWidth="1"/>
    <col min="6159" max="6400" width="9.140625" style="222"/>
    <col min="6401" max="6414" width="5.7109375" style="222" customWidth="1"/>
    <col min="6415" max="6656" width="9.140625" style="222"/>
    <col min="6657" max="6670" width="5.7109375" style="222" customWidth="1"/>
    <col min="6671" max="6912" width="9.140625" style="222"/>
    <col min="6913" max="6926" width="5.7109375" style="222" customWidth="1"/>
    <col min="6927" max="7168" width="9.140625" style="222"/>
    <col min="7169" max="7182" width="5.7109375" style="222" customWidth="1"/>
    <col min="7183" max="7424" width="9.140625" style="222"/>
    <col min="7425" max="7438" width="5.7109375" style="222" customWidth="1"/>
    <col min="7439" max="7680" width="9.140625" style="222"/>
    <col min="7681" max="7694" width="5.7109375" style="222" customWidth="1"/>
    <col min="7695" max="7936" width="9.140625" style="222"/>
    <col min="7937" max="7950" width="5.7109375" style="222" customWidth="1"/>
    <col min="7951" max="8192" width="9.140625" style="222"/>
    <col min="8193" max="8206" width="5.7109375" style="222" customWidth="1"/>
    <col min="8207" max="8448" width="9.140625" style="222"/>
    <col min="8449" max="8462" width="5.7109375" style="222" customWidth="1"/>
    <col min="8463" max="8704" width="9.140625" style="222"/>
    <col min="8705" max="8718" width="5.7109375" style="222" customWidth="1"/>
    <col min="8719" max="8960" width="9.140625" style="222"/>
    <col min="8961" max="8974" width="5.7109375" style="222" customWidth="1"/>
    <col min="8975" max="9216" width="9.140625" style="222"/>
    <col min="9217" max="9230" width="5.7109375" style="222" customWidth="1"/>
    <col min="9231" max="9472" width="9.140625" style="222"/>
    <col min="9473" max="9486" width="5.7109375" style="222" customWidth="1"/>
    <col min="9487" max="9728" width="9.140625" style="222"/>
    <col min="9729" max="9742" width="5.7109375" style="222" customWidth="1"/>
    <col min="9743" max="9984" width="9.140625" style="222"/>
    <col min="9985" max="9998" width="5.7109375" style="222" customWidth="1"/>
    <col min="9999" max="10240" width="9.140625" style="222"/>
    <col min="10241" max="10254" width="5.7109375" style="222" customWidth="1"/>
    <col min="10255" max="10496" width="9.140625" style="222"/>
    <col min="10497" max="10510" width="5.7109375" style="222" customWidth="1"/>
    <col min="10511" max="10752" width="9.140625" style="222"/>
    <col min="10753" max="10766" width="5.7109375" style="222" customWidth="1"/>
    <col min="10767" max="11008" width="9.140625" style="222"/>
    <col min="11009" max="11022" width="5.7109375" style="222" customWidth="1"/>
    <col min="11023" max="11264" width="9.140625" style="222"/>
    <col min="11265" max="11278" width="5.7109375" style="222" customWidth="1"/>
    <col min="11279" max="11520" width="9.140625" style="222"/>
    <col min="11521" max="11534" width="5.7109375" style="222" customWidth="1"/>
    <col min="11535" max="11776" width="9.140625" style="222"/>
    <col min="11777" max="11790" width="5.7109375" style="222" customWidth="1"/>
    <col min="11791" max="12032" width="9.140625" style="222"/>
    <col min="12033" max="12046" width="5.7109375" style="222" customWidth="1"/>
    <col min="12047" max="12288" width="9.140625" style="222"/>
    <col min="12289" max="12302" width="5.7109375" style="222" customWidth="1"/>
    <col min="12303" max="12544" width="9.140625" style="222"/>
    <col min="12545" max="12558" width="5.7109375" style="222" customWidth="1"/>
    <col min="12559" max="12800" width="9.140625" style="222"/>
    <col min="12801" max="12814" width="5.7109375" style="222" customWidth="1"/>
    <col min="12815" max="13056" width="9.140625" style="222"/>
    <col min="13057" max="13070" width="5.7109375" style="222" customWidth="1"/>
    <col min="13071" max="13312" width="9.140625" style="222"/>
    <col min="13313" max="13326" width="5.7109375" style="222" customWidth="1"/>
    <col min="13327" max="13568" width="9.140625" style="222"/>
    <col min="13569" max="13582" width="5.7109375" style="222" customWidth="1"/>
    <col min="13583" max="13824" width="9.140625" style="222"/>
    <col min="13825" max="13838" width="5.7109375" style="222" customWidth="1"/>
    <col min="13839" max="14080" width="9.140625" style="222"/>
    <col min="14081" max="14094" width="5.7109375" style="222" customWidth="1"/>
    <col min="14095" max="14336" width="9.140625" style="222"/>
    <col min="14337" max="14350" width="5.7109375" style="222" customWidth="1"/>
    <col min="14351" max="14592" width="9.140625" style="222"/>
    <col min="14593" max="14606" width="5.7109375" style="222" customWidth="1"/>
    <col min="14607" max="14848" width="9.140625" style="222"/>
    <col min="14849" max="14862" width="5.7109375" style="222" customWidth="1"/>
    <col min="14863" max="15104" width="9.140625" style="222"/>
    <col min="15105" max="15118" width="5.7109375" style="222" customWidth="1"/>
    <col min="15119" max="15360" width="9.140625" style="222"/>
    <col min="15361" max="15374" width="5.7109375" style="222" customWidth="1"/>
    <col min="15375" max="15616" width="9.140625" style="222"/>
    <col min="15617" max="15630" width="5.7109375" style="222" customWidth="1"/>
    <col min="15631" max="15872" width="9.140625" style="222"/>
    <col min="15873" max="15886" width="5.7109375" style="222" customWidth="1"/>
    <col min="15887" max="16128" width="9.140625" style="222"/>
    <col min="16129" max="16142" width="5.7109375" style="222" customWidth="1"/>
    <col min="16143" max="16384" width="9.140625" style="222"/>
  </cols>
  <sheetData>
    <row r="1" spans="1:14" ht="13.5" thickBot="1" x14ac:dyDescent="0.25">
      <c r="A1" s="298" t="s">
        <v>219</v>
      </c>
      <c r="B1" s="298"/>
      <c r="C1" s="298"/>
      <c r="D1" s="298"/>
      <c r="F1" s="298" t="s">
        <v>220</v>
      </c>
      <c r="G1" s="298"/>
      <c r="H1" s="298"/>
      <c r="I1" s="298"/>
      <c r="K1" s="298" t="s">
        <v>221</v>
      </c>
      <c r="L1" s="298"/>
      <c r="M1" s="298"/>
      <c r="N1" s="298"/>
    </row>
    <row r="2" spans="1:14" ht="13.5" thickBot="1" x14ac:dyDescent="0.25">
      <c r="A2" s="223"/>
      <c r="B2" s="224" t="s">
        <v>222</v>
      </c>
      <c r="C2" s="224" t="s">
        <v>223</v>
      </c>
      <c r="D2" s="225" t="s">
        <v>224</v>
      </c>
      <c r="F2" s="223"/>
      <c r="G2" s="224" t="s">
        <v>222</v>
      </c>
      <c r="H2" s="224" t="s">
        <v>223</v>
      </c>
      <c r="I2" s="225" t="s">
        <v>224</v>
      </c>
      <c r="K2" s="223"/>
      <c r="L2" s="224" t="s">
        <v>222</v>
      </c>
      <c r="M2" s="224" t="s">
        <v>223</v>
      </c>
      <c r="N2" s="225" t="s">
        <v>224</v>
      </c>
    </row>
    <row r="3" spans="1:14" x14ac:dyDescent="0.2">
      <c r="A3" s="226">
        <v>1</v>
      </c>
      <c r="B3" s="227">
        <v>17</v>
      </c>
      <c r="C3" s="228">
        <v>11.5</v>
      </c>
      <c r="D3" s="229">
        <v>6</v>
      </c>
      <c r="F3" s="226">
        <v>1</v>
      </c>
      <c r="G3" s="227">
        <v>17</v>
      </c>
      <c r="H3" s="228">
        <v>12</v>
      </c>
      <c r="I3" s="229">
        <v>7</v>
      </c>
      <c r="K3" s="226">
        <v>1</v>
      </c>
      <c r="L3" s="227">
        <v>16</v>
      </c>
      <c r="M3" s="228">
        <v>11.5</v>
      </c>
      <c r="N3" s="229">
        <v>7</v>
      </c>
    </row>
    <row r="4" spans="1:14" x14ac:dyDescent="0.2">
      <c r="A4" s="230">
        <v>2</v>
      </c>
      <c r="B4" s="231">
        <v>16</v>
      </c>
      <c r="C4" s="232">
        <v>10.5</v>
      </c>
      <c r="D4" s="233">
        <v>5</v>
      </c>
      <c r="F4" s="230">
        <v>2</v>
      </c>
      <c r="G4" s="231">
        <v>16</v>
      </c>
      <c r="H4" s="232">
        <v>11</v>
      </c>
      <c r="I4" s="233">
        <v>6</v>
      </c>
      <c r="K4" s="230">
        <v>2</v>
      </c>
      <c r="L4" s="231">
        <v>15</v>
      </c>
      <c r="M4" s="232">
        <v>10.5</v>
      </c>
      <c r="N4" s="233">
        <v>6</v>
      </c>
    </row>
    <row r="5" spans="1:14" x14ac:dyDescent="0.2">
      <c r="A5" s="230">
        <v>3</v>
      </c>
      <c r="B5" s="231">
        <v>15</v>
      </c>
      <c r="C5" s="232">
        <v>9.5</v>
      </c>
      <c r="D5" s="233">
        <v>4</v>
      </c>
      <c r="F5" s="230">
        <v>3</v>
      </c>
      <c r="G5" s="231">
        <v>15</v>
      </c>
      <c r="H5" s="232">
        <v>10</v>
      </c>
      <c r="I5" s="233">
        <v>5</v>
      </c>
      <c r="K5" s="230">
        <v>3</v>
      </c>
      <c r="L5" s="231">
        <v>14</v>
      </c>
      <c r="M5" s="232">
        <v>9.5</v>
      </c>
      <c r="N5" s="233">
        <v>5</v>
      </c>
    </row>
    <row r="6" spans="1:14" x14ac:dyDescent="0.2">
      <c r="A6" s="230">
        <v>4</v>
      </c>
      <c r="B6" s="231">
        <v>14</v>
      </c>
      <c r="C6" s="232">
        <v>8.5</v>
      </c>
      <c r="D6" s="233">
        <v>3</v>
      </c>
      <c r="F6" s="230">
        <v>4</v>
      </c>
      <c r="G6" s="231">
        <v>14</v>
      </c>
      <c r="H6" s="232">
        <v>9</v>
      </c>
      <c r="I6" s="233">
        <v>4</v>
      </c>
      <c r="K6" s="230">
        <v>4</v>
      </c>
      <c r="L6" s="231">
        <v>13</v>
      </c>
      <c r="M6" s="232">
        <v>8.5</v>
      </c>
      <c r="N6" s="233">
        <v>4</v>
      </c>
    </row>
    <row r="7" spans="1:14" x14ac:dyDescent="0.2">
      <c r="A7" s="230">
        <v>5</v>
      </c>
      <c r="B7" s="231">
        <v>13</v>
      </c>
      <c r="C7" s="232">
        <v>7.5</v>
      </c>
      <c r="D7" s="233">
        <v>2</v>
      </c>
      <c r="F7" s="230">
        <v>5</v>
      </c>
      <c r="G7" s="231">
        <v>13</v>
      </c>
      <c r="H7" s="232">
        <v>8</v>
      </c>
      <c r="I7" s="233">
        <v>3</v>
      </c>
      <c r="K7" s="230">
        <v>5</v>
      </c>
      <c r="L7" s="231">
        <v>12</v>
      </c>
      <c r="M7" s="232">
        <v>7.5</v>
      </c>
      <c r="N7" s="233">
        <v>3</v>
      </c>
    </row>
    <row r="8" spans="1:14" x14ac:dyDescent="0.2">
      <c r="A8" s="230">
        <v>6</v>
      </c>
      <c r="B8" s="231">
        <v>12.5</v>
      </c>
      <c r="C8" s="232">
        <v>7</v>
      </c>
      <c r="D8" s="233">
        <v>1.5</v>
      </c>
      <c r="F8" s="230">
        <v>6</v>
      </c>
      <c r="G8" s="231">
        <v>12.5</v>
      </c>
      <c r="H8" s="232">
        <v>7.5</v>
      </c>
      <c r="I8" s="233">
        <v>2.5</v>
      </c>
      <c r="K8" s="230">
        <v>6</v>
      </c>
      <c r="L8" s="231">
        <v>11.5</v>
      </c>
      <c r="M8" s="232">
        <v>7</v>
      </c>
      <c r="N8" s="233">
        <v>2.5</v>
      </c>
    </row>
    <row r="9" spans="1:14" x14ac:dyDescent="0.2">
      <c r="A9" s="230">
        <v>7</v>
      </c>
      <c r="B9" s="231">
        <v>12</v>
      </c>
      <c r="C9" s="232">
        <v>6.5</v>
      </c>
      <c r="D9" s="233">
        <v>1</v>
      </c>
      <c r="F9" s="230">
        <v>7</v>
      </c>
      <c r="G9" s="231">
        <v>12</v>
      </c>
      <c r="H9" s="232">
        <v>7</v>
      </c>
      <c r="I9" s="233">
        <v>2</v>
      </c>
      <c r="K9" s="230">
        <v>7</v>
      </c>
      <c r="L9" s="231">
        <v>11</v>
      </c>
      <c r="M9" s="232">
        <v>6.5</v>
      </c>
      <c r="N9" s="233">
        <v>2</v>
      </c>
    </row>
    <row r="10" spans="1:14" x14ac:dyDescent="0.2">
      <c r="A10" s="230">
        <v>8</v>
      </c>
      <c r="B10" s="231">
        <v>11.5</v>
      </c>
      <c r="C10" s="232">
        <v>6</v>
      </c>
      <c r="D10" s="233">
        <v>0.5</v>
      </c>
      <c r="F10" s="230">
        <v>8</v>
      </c>
      <c r="G10" s="231">
        <v>11.5</v>
      </c>
      <c r="H10" s="232">
        <v>6.5</v>
      </c>
      <c r="I10" s="233">
        <v>1.5</v>
      </c>
      <c r="K10" s="230">
        <v>8</v>
      </c>
      <c r="L10" s="231">
        <v>10.5</v>
      </c>
      <c r="M10" s="232">
        <v>6</v>
      </c>
      <c r="N10" s="233">
        <v>1.5</v>
      </c>
    </row>
    <row r="11" spans="1:14" ht="13.5" thickBot="1" x14ac:dyDescent="0.25">
      <c r="A11" s="230">
        <v>9</v>
      </c>
      <c r="B11" s="231">
        <v>11</v>
      </c>
      <c r="C11" s="232">
        <v>5.5</v>
      </c>
      <c r="D11" s="233">
        <v>0</v>
      </c>
      <c r="F11" s="230">
        <v>9</v>
      </c>
      <c r="G11" s="231">
        <v>11</v>
      </c>
      <c r="H11" s="232">
        <v>6</v>
      </c>
      <c r="I11" s="233">
        <v>1</v>
      </c>
      <c r="K11" s="234"/>
      <c r="L11" s="235"/>
      <c r="M11" s="236"/>
      <c r="N11" s="237"/>
    </row>
    <row r="12" spans="1:14" ht="13.5" thickBot="1" x14ac:dyDescent="0.25">
      <c r="A12" s="234">
        <v>10</v>
      </c>
      <c r="B12" s="235">
        <v>10.5</v>
      </c>
      <c r="C12" s="236">
        <v>5</v>
      </c>
      <c r="D12" s="237">
        <v>0</v>
      </c>
      <c r="F12" s="234"/>
      <c r="G12" s="235"/>
      <c r="H12" s="236"/>
      <c r="I12" s="237"/>
    </row>
    <row r="14" spans="1:14" ht="13.5" thickBot="1" x14ac:dyDescent="0.25">
      <c r="A14" s="298" t="s">
        <v>225</v>
      </c>
      <c r="B14" s="298"/>
      <c r="C14" s="298"/>
      <c r="D14" s="298"/>
      <c r="F14" s="298" t="s">
        <v>226</v>
      </c>
      <c r="G14" s="298"/>
      <c r="H14" s="298"/>
      <c r="I14" s="298"/>
      <c r="K14" s="298" t="s">
        <v>227</v>
      </c>
      <c r="L14" s="298"/>
      <c r="M14" s="298"/>
      <c r="N14" s="298"/>
    </row>
    <row r="15" spans="1:14" ht="13.5" thickBot="1" x14ac:dyDescent="0.25">
      <c r="A15" s="223"/>
      <c r="B15" s="224" t="s">
        <v>222</v>
      </c>
      <c r="C15" s="224" t="s">
        <v>223</v>
      </c>
      <c r="D15" s="225" t="s">
        <v>224</v>
      </c>
      <c r="F15" s="223"/>
      <c r="G15" s="224" t="s">
        <v>222</v>
      </c>
      <c r="H15" s="224" t="s">
        <v>223</v>
      </c>
      <c r="I15" s="225" t="s">
        <v>224</v>
      </c>
      <c r="K15" s="223"/>
      <c r="L15" s="224" t="s">
        <v>222</v>
      </c>
      <c r="M15" s="224" t="s">
        <v>223</v>
      </c>
      <c r="N15" s="225" t="s">
        <v>224</v>
      </c>
    </row>
    <row r="16" spans="1:14" x14ac:dyDescent="0.2">
      <c r="A16" s="226">
        <v>1</v>
      </c>
      <c r="B16" s="227">
        <v>17</v>
      </c>
      <c r="C16" s="228">
        <v>11.5</v>
      </c>
      <c r="D16" s="229">
        <v>6.5</v>
      </c>
      <c r="F16" s="226">
        <v>1</v>
      </c>
      <c r="G16" s="227">
        <v>16</v>
      </c>
      <c r="H16" s="228">
        <v>11</v>
      </c>
      <c r="I16" s="229">
        <v>6.5</v>
      </c>
      <c r="K16" s="226">
        <v>1</v>
      </c>
      <c r="L16" s="227">
        <v>16</v>
      </c>
      <c r="M16" s="228">
        <v>11.5</v>
      </c>
      <c r="N16" s="229">
        <v>7.5</v>
      </c>
    </row>
    <row r="17" spans="1:14" x14ac:dyDescent="0.2">
      <c r="A17" s="230">
        <v>2</v>
      </c>
      <c r="B17" s="231">
        <v>16</v>
      </c>
      <c r="C17" s="232">
        <v>10.5</v>
      </c>
      <c r="D17" s="233">
        <v>5.5</v>
      </c>
      <c r="F17" s="230">
        <v>2</v>
      </c>
      <c r="G17" s="231">
        <v>15</v>
      </c>
      <c r="H17" s="232">
        <v>10</v>
      </c>
      <c r="I17" s="233">
        <v>5.5</v>
      </c>
      <c r="K17" s="230">
        <v>2</v>
      </c>
      <c r="L17" s="231">
        <v>15</v>
      </c>
      <c r="M17" s="232">
        <v>10.5</v>
      </c>
      <c r="N17" s="233">
        <v>6.5</v>
      </c>
    </row>
    <row r="18" spans="1:14" x14ac:dyDescent="0.2">
      <c r="A18" s="230">
        <v>3</v>
      </c>
      <c r="B18" s="231">
        <v>15</v>
      </c>
      <c r="C18" s="232">
        <v>9.5</v>
      </c>
      <c r="D18" s="233">
        <v>4.5</v>
      </c>
      <c r="F18" s="230">
        <v>3</v>
      </c>
      <c r="G18" s="231">
        <v>14</v>
      </c>
      <c r="H18" s="232">
        <v>9</v>
      </c>
      <c r="I18" s="233">
        <v>4.5</v>
      </c>
      <c r="K18" s="230">
        <v>3</v>
      </c>
      <c r="L18" s="231">
        <v>14</v>
      </c>
      <c r="M18" s="232">
        <v>9.5</v>
      </c>
      <c r="N18" s="233">
        <v>5.5</v>
      </c>
    </row>
    <row r="19" spans="1:14" x14ac:dyDescent="0.2">
      <c r="A19" s="230">
        <v>4</v>
      </c>
      <c r="B19" s="231">
        <v>14</v>
      </c>
      <c r="C19" s="232">
        <v>8.5</v>
      </c>
      <c r="D19" s="233">
        <v>3.5</v>
      </c>
      <c r="F19" s="230">
        <v>4</v>
      </c>
      <c r="G19" s="231">
        <v>13</v>
      </c>
      <c r="H19" s="232">
        <v>8</v>
      </c>
      <c r="I19" s="233">
        <v>3.5</v>
      </c>
      <c r="K19" s="230">
        <v>4</v>
      </c>
      <c r="L19" s="231">
        <v>13</v>
      </c>
      <c r="M19" s="232">
        <v>8.5</v>
      </c>
      <c r="N19" s="233">
        <v>4.5</v>
      </c>
    </row>
    <row r="20" spans="1:14" x14ac:dyDescent="0.2">
      <c r="A20" s="230">
        <v>5</v>
      </c>
      <c r="B20" s="231">
        <v>13</v>
      </c>
      <c r="C20" s="232">
        <v>7.5</v>
      </c>
      <c r="D20" s="233">
        <v>2.5</v>
      </c>
      <c r="F20" s="230">
        <v>5</v>
      </c>
      <c r="G20" s="231">
        <v>12</v>
      </c>
      <c r="H20" s="232">
        <v>7</v>
      </c>
      <c r="I20" s="233">
        <v>2.5</v>
      </c>
      <c r="K20" s="230">
        <v>5</v>
      </c>
      <c r="L20" s="231">
        <v>12</v>
      </c>
      <c r="M20" s="232">
        <v>7.5</v>
      </c>
      <c r="N20" s="233">
        <v>3.5</v>
      </c>
    </row>
    <row r="21" spans="1:14" x14ac:dyDescent="0.2">
      <c r="A21" s="230">
        <v>6</v>
      </c>
      <c r="B21" s="231">
        <v>12.5</v>
      </c>
      <c r="C21" s="232">
        <v>7</v>
      </c>
      <c r="D21" s="233">
        <v>2</v>
      </c>
      <c r="F21" s="230">
        <v>6</v>
      </c>
      <c r="G21" s="231">
        <v>11.5</v>
      </c>
      <c r="H21" s="232">
        <v>6.5</v>
      </c>
      <c r="I21" s="233">
        <v>2</v>
      </c>
      <c r="K21" s="230">
        <v>6</v>
      </c>
      <c r="L21" s="231">
        <v>11.5</v>
      </c>
      <c r="M21" s="232">
        <v>7</v>
      </c>
      <c r="N21" s="233">
        <v>3</v>
      </c>
    </row>
    <row r="22" spans="1:14" x14ac:dyDescent="0.2">
      <c r="A22" s="230">
        <v>7</v>
      </c>
      <c r="B22" s="231">
        <v>12</v>
      </c>
      <c r="C22" s="232">
        <v>6.5</v>
      </c>
      <c r="D22" s="233">
        <v>1.5</v>
      </c>
      <c r="F22" s="230">
        <v>7</v>
      </c>
      <c r="G22" s="231">
        <v>11</v>
      </c>
      <c r="H22" s="232">
        <v>6</v>
      </c>
      <c r="I22" s="233">
        <v>1.5</v>
      </c>
      <c r="K22" s="230">
        <v>7</v>
      </c>
      <c r="L22" s="231">
        <v>11</v>
      </c>
      <c r="M22" s="232">
        <v>6.5</v>
      </c>
      <c r="N22" s="233">
        <v>2.5</v>
      </c>
    </row>
    <row r="23" spans="1:14" x14ac:dyDescent="0.2">
      <c r="A23" s="230">
        <v>8</v>
      </c>
      <c r="B23" s="231">
        <v>11.5</v>
      </c>
      <c r="C23" s="232">
        <v>6</v>
      </c>
      <c r="D23" s="233">
        <v>1</v>
      </c>
      <c r="F23" s="230">
        <v>8</v>
      </c>
      <c r="G23" s="231">
        <v>10.5</v>
      </c>
      <c r="H23" s="232">
        <v>5.5</v>
      </c>
      <c r="I23" s="233">
        <v>1</v>
      </c>
      <c r="K23" s="230">
        <v>8</v>
      </c>
      <c r="L23" s="231">
        <v>10.5</v>
      </c>
      <c r="M23" s="232"/>
      <c r="N23" s="233"/>
    </row>
    <row r="24" spans="1:14" ht="13.5" thickBot="1" x14ac:dyDescent="0.25">
      <c r="A24" s="230">
        <v>9</v>
      </c>
      <c r="B24" s="231">
        <v>11</v>
      </c>
      <c r="C24" s="232">
        <v>5.5</v>
      </c>
      <c r="D24" s="233">
        <v>0.5</v>
      </c>
      <c r="F24" s="234">
        <v>9</v>
      </c>
      <c r="G24" s="235">
        <v>10</v>
      </c>
      <c r="H24" s="236"/>
      <c r="I24" s="237"/>
      <c r="K24" s="234"/>
      <c r="L24" s="235"/>
      <c r="M24" s="236"/>
      <c r="N24" s="237"/>
    </row>
    <row r="25" spans="1:14" ht="13.5" thickBot="1" x14ac:dyDescent="0.25">
      <c r="A25" s="234">
        <v>10</v>
      </c>
      <c r="B25" s="235">
        <v>10.5</v>
      </c>
      <c r="C25" s="236"/>
      <c r="D25" s="237"/>
    </row>
    <row r="26" spans="1:14" ht="13.5" thickBot="1" x14ac:dyDescent="0.25">
      <c r="K26" s="298" t="s">
        <v>228</v>
      </c>
      <c r="L26" s="298"/>
      <c r="M26" s="298"/>
      <c r="N26" s="298"/>
    </row>
    <row r="27" spans="1:14" ht="13.5" thickBot="1" x14ac:dyDescent="0.25">
      <c r="E27" s="238"/>
      <c r="K27" s="223"/>
      <c r="L27" s="224" t="s">
        <v>222</v>
      </c>
      <c r="M27" s="224" t="s">
        <v>223</v>
      </c>
      <c r="N27" s="225" t="s">
        <v>224</v>
      </c>
    </row>
    <row r="28" spans="1:14" x14ac:dyDescent="0.2">
      <c r="E28" s="238"/>
      <c r="K28" s="226">
        <v>1</v>
      </c>
      <c r="L28" s="227">
        <v>16</v>
      </c>
      <c r="M28" s="228">
        <v>12</v>
      </c>
      <c r="N28" s="229">
        <v>8</v>
      </c>
    </row>
    <row r="29" spans="1:14" x14ac:dyDescent="0.2">
      <c r="E29" s="238"/>
      <c r="K29" s="230">
        <v>2</v>
      </c>
      <c r="L29" s="231">
        <v>15</v>
      </c>
      <c r="M29" s="232">
        <v>11</v>
      </c>
      <c r="N29" s="233">
        <v>7</v>
      </c>
    </row>
    <row r="30" spans="1:14" x14ac:dyDescent="0.2">
      <c r="E30" s="238"/>
      <c r="K30" s="230">
        <v>3</v>
      </c>
      <c r="L30" s="231">
        <v>14</v>
      </c>
      <c r="M30" s="232">
        <v>10</v>
      </c>
      <c r="N30" s="233">
        <v>6</v>
      </c>
    </row>
    <row r="31" spans="1:14" x14ac:dyDescent="0.2">
      <c r="E31" s="238"/>
      <c r="K31" s="230">
        <v>4</v>
      </c>
      <c r="L31" s="231">
        <v>13</v>
      </c>
      <c r="M31" s="232">
        <v>9</v>
      </c>
      <c r="N31" s="233">
        <v>5</v>
      </c>
    </row>
    <row r="32" spans="1:14" x14ac:dyDescent="0.2">
      <c r="E32" s="238"/>
      <c r="K32" s="230">
        <v>5</v>
      </c>
      <c r="L32" s="231">
        <v>12</v>
      </c>
      <c r="M32" s="232">
        <v>8</v>
      </c>
      <c r="N32" s="233">
        <v>4</v>
      </c>
    </row>
    <row r="33" spans="1:14" x14ac:dyDescent="0.2">
      <c r="E33" s="238"/>
      <c r="K33" s="230">
        <v>6</v>
      </c>
      <c r="L33" s="231">
        <v>11.5</v>
      </c>
      <c r="M33" s="232">
        <v>7.5</v>
      </c>
      <c r="N33" s="233">
        <v>3.5</v>
      </c>
    </row>
    <row r="34" spans="1:14" x14ac:dyDescent="0.2">
      <c r="E34" s="238"/>
      <c r="K34" s="230">
        <v>7</v>
      </c>
      <c r="L34" s="231">
        <v>11</v>
      </c>
      <c r="M34" s="232">
        <v>7</v>
      </c>
      <c r="N34" s="239" t="s">
        <v>229</v>
      </c>
    </row>
    <row r="35" spans="1:14" x14ac:dyDescent="0.2">
      <c r="E35" s="238"/>
      <c r="K35" s="230"/>
      <c r="L35" s="231"/>
      <c r="M35" s="232"/>
      <c r="N35" s="233"/>
    </row>
    <row r="36" spans="1:14" ht="13.5" thickBot="1" x14ac:dyDescent="0.25">
      <c r="E36" s="238"/>
      <c r="K36" s="234"/>
      <c r="L36" s="235"/>
      <c r="M36" s="236"/>
      <c r="N36" s="237"/>
    </row>
    <row r="37" spans="1:14" ht="13.5" thickBot="1" x14ac:dyDescent="0.25">
      <c r="E37" s="238"/>
    </row>
    <row r="38" spans="1:14" ht="13.5" thickBot="1" x14ac:dyDescent="0.25">
      <c r="A38" s="299" t="s">
        <v>230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1"/>
      <c r="M38" s="240"/>
    </row>
    <row r="39" spans="1:14" ht="13.5" thickBot="1" x14ac:dyDescent="0.25">
      <c r="A39" s="302"/>
      <c r="B39" s="304" t="s">
        <v>231</v>
      </c>
      <c r="C39" s="304"/>
      <c r="D39" s="304"/>
      <c r="E39" s="304"/>
      <c r="F39" s="304"/>
      <c r="G39" s="304"/>
      <c r="H39" s="304"/>
      <c r="I39" s="304"/>
      <c r="J39" s="305"/>
      <c r="K39" s="241" t="s">
        <v>232</v>
      </c>
      <c r="L39" s="242" t="s">
        <v>233</v>
      </c>
    </row>
    <row r="40" spans="1:14" ht="13.5" thickBot="1" x14ac:dyDescent="0.25">
      <c r="A40" s="303"/>
      <c r="B40" s="243" t="s">
        <v>234</v>
      </c>
      <c r="C40" s="244" t="s">
        <v>235</v>
      </c>
      <c r="D40" s="244" t="s">
        <v>236</v>
      </c>
      <c r="E40" s="244" t="s">
        <v>237</v>
      </c>
      <c r="F40" s="244" t="s">
        <v>238</v>
      </c>
      <c r="G40" s="244" t="s">
        <v>239</v>
      </c>
      <c r="H40" s="244" t="s">
        <v>240</v>
      </c>
      <c r="I40" s="244" t="s">
        <v>241</v>
      </c>
      <c r="J40" s="245" t="s">
        <v>242</v>
      </c>
      <c r="K40" s="246"/>
      <c r="L40" s="247"/>
    </row>
    <row r="41" spans="1:14" x14ac:dyDescent="0.2">
      <c r="A41" s="248">
        <v>1</v>
      </c>
      <c r="B41" s="249">
        <v>1.2</v>
      </c>
      <c r="C41" s="250">
        <v>1.2</v>
      </c>
      <c r="D41" s="250">
        <v>1.2</v>
      </c>
      <c r="E41" s="250">
        <v>1.1000000000000001</v>
      </c>
      <c r="F41" s="250">
        <v>1</v>
      </c>
      <c r="G41" s="250">
        <v>0.9</v>
      </c>
      <c r="H41" s="250">
        <v>0.8</v>
      </c>
      <c r="I41" s="250">
        <v>0.7</v>
      </c>
      <c r="J41" s="251">
        <v>0.7</v>
      </c>
      <c r="K41" s="252">
        <v>0.7</v>
      </c>
      <c r="L41" s="253">
        <v>0.5</v>
      </c>
    </row>
    <row r="42" spans="1:14" x14ac:dyDescent="0.2">
      <c r="A42" s="254">
        <v>2</v>
      </c>
      <c r="B42" s="255">
        <f t="shared" ref="B42:I42" si="0">B41+C41</f>
        <v>2.4</v>
      </c>
      <c r="C42" s="256">
        <f t="shared" si="0"/>
        <v>2.4</v>
      </c>
      <c r="D42" s="256">
        <f t="shared" si="0"/>
        <v>2.2999999999999998</v>
      </c>
      <c r="E42" s="256">
        <f t="shared" si="0"/>
        <v>2.1</v>
      </c>
      <c r="F42" s="256">
        <f t="shared" si="0"/>
        <v>1.9</v>
      </c>
      <c r="G42" s="256">
        <f t="shared" si="0"/>
        <v>1.7000000000000002</v>
      </c>
      <c r="H42" s="256">
        <f t="shared" si="0"/>
        <v>1.5</v>
      </c>
      <c r="I42" s="256">
        <f t="shared" si="0"/>
        <v>1.4</v>
      </c>
      <c r="J42" s="257"/>
      <c r="K42" s="254">
        <v>1.4</v>
      </c>
      <c r="L42" s="258">
        <v>1</v>
      </c>
    </row>
    <row r="43" spans="1:14" x14ac:dyDescent="0.2">
      <c r="A43" s="254">
        <v>3</v>
      </c>
      <c r="B43" s="255">
        <f>B42+D41</f>
        <v>3.5999999999999996</v>
      </c>
      <c r="C43" s="256">
        <f>C42+E41</f>
        <v>3.5</v>
      </c>
      <c r="D43" s="256">
        <f>D42+F41</f>
        <v>3.3</v>
      </c>
      <c r="E43" s="256">
        <f>E42+G41</f>
        <v>3</v>
      </c>
      <c r="F43" s="256">
        <f>F42+G41</f>
        <v>2.8</v>
      </c>
      <c r="G43" s="256">
        <f>G42+I41</f>
        <v>2.4000000000000004</v>
      </c>
      <c r="H43" s="256">
        <f>H42+J41</f>
        <v>2.2000000000000002</v>
      </c>
      <c r="I43" s="256"/>
      <c r="J43" s="257"/>
      <c r="K43" s="254">
        <v>2.1</v>
      </c>
      <c r="L43" s="258">
        <v>1.5</v>
      </c>
    </row>
    <row r="44" spans="1:14" x14ac:dyDescent="0.2">
      <c r="A44" s="254">
        <v>4</v>
      </c>
      <c r="B44" s="255">
        <f t="shared" ref="B44:G44" si="1">B43+E41</f>
        <v>4.6999999999999993</v>
      </c>
      <c r="C44" s="256">
        <f t="shared" si="1"/>
        <v>4.5</v>
      </c>
      <c r="D44" s="256">
        <f t="shared" si="1"/>
        <v>4.2</v>
      </c>
      <c r="E44" s="256">
        <f t="shared" si="1"/>
        <v>3.8</v>
      </c>
      <c r="F44" s="256">
        <f t="shared" si="1"/>
        <v>3.5</v>
      </c>
      <c r="G44" s="256">
        <f t="shared" si="1"/>
        <v>3.1000000000000005</v>
      </c>
      <c r="H44" s="256"/>
      <c r="I44" s="256"/>
      <c r="J44" s="257"/>
      <c r="K44" s="254">
        <v>2.8</v>
      </c>
      <c r="L44" s="258">
        <v>2</v>
      </c>
    </row>
    <row r="45" spans="1:14" x14ac:dyDescent="0.2">
      <c r="A45" s="254">
        <v>5</v>
      </c>
      <c r="B45" s="255">
        <f>B44+F41</f>
        <v>5.6999999999999993</v>
      </c>
      <c r="C45" s="256">
        <f>C44+G41</f>
        <v>5.4</v>
      </c>
      <c r="D45" s="256">
        <f>D44+H41</f>
        <v>5</v>
      </c>
      <c r="E45" s="256">
        <f>E44+I41</f>
        <v>4.5</v>
      </c>
      <c r="F45" s="256">
        <f>F44+J41</f>
        <v>4.2</v>
      </c>
      <c r="G45" s="256"/>
      <c r="H45" s="256"/>
      <c r="I45" s="256"/>
      <c r="J45" s="257"/>
      <c r="K45" s="254">
        <v>3.5</v>
      </c>
      <c r="L45" s="258">
        <v>2.5</v>
      </c>
    </row>
    <row r="46" spans="1:14" x14ac:dyDescent="0.2">
      <c r="A46" s="254">
        <v>6</v>
      </c>
      <c r="B46" s="255">
        <f>B45+G41</f>
        <v>6.6</v>
      </c>
      <c r="C46" s="256">
        <f>C45+H41</f>
        <v>6.2</v>
      </c>
      <c r="D46" s="256">
        <f>D45+I41</f>
        <v>5.7</v>
      </c>
      <c r="E46" s="256">
        <f>E45+J41</f>
        <v>5.2</v>
      </c>
      <c r="F46" s="256"/>
      <c r="G46" s="256"/>
      <c r="H46" s="256"/>
      <c r="I46" s="256"/>
      <c r="J46" s="257"/>
      <c r="K46" s="254">
        <v>4.2</v>
      </c>
      <c r="L46" s="258">
        <v>3</v>
      </c>
    </row>
    <row r="47" spans="1:14" x14ac:dyDescent="0.2">
      <c r="A47" s="254">
        <v>7</v>
      </c>
      <c r="B47" s="255">
        <f>B46+H41</f>
        <v>7.3999999999999995</v>
      </c>
      <c r="C47" s="256">
        <f>C46+I41</f>
        <v>6.9</v>
      </c>
      <c r="D47" s="256">
        <f>D46+J41</f>
        <v>6.4</v>
      </c>
      <c r="E47" s="256"/>
      <c r="F47" s="256"/>
      <c r="G47" s="256"/>
      <c r="H47" s="256"/>
      <c r="I47" s="256"/>
      <c r="J47" s="257"/>
      <c r="K47" s="254">
        <v>4.9000000000000004</v>
      </c>
      <c r="L47" s="258">
        <v>3.5</v>
      </c>
    </row>
    <row r="48" spans="1:14" x14ac:dyDescent="0.2">
      <c r="A48" s="254">
        <v>8</v>
      </c>
      <c r="B48" s="255">
        <f>B47+I41</f>
        <v>8.1</v>
      </c>
      <c r="C48" s="256">
        <f>C47+J41</f>
        <v>7.6000000000000005</v>
      </c>
      <c r="D48" s="256"/>
      <c r="E48" s="256"/>
      <c r="F48" s="256"/>
      <c r="G48" s="256"/>
      <c r="H48" s="256"/>
      <c r="I48" s="256"/>
      <c r="J48" s="257"/>
      <c r="K48" s="254">
        <v>5.6</v>
      </c>
      <c r="L48" s="258">
        <v>4</v>
      </c>
    </row>
    <row r="49" spans="1:12" ht="13.5" thickBot="1" x14ac:dyDescent="0.25">
      <c r="A49" s="259">
        <v>9</v>
      </c>
      <c r="B49" s="260">
        <f>B48+J41</f>
        <v>8.7999999999999989</v>
      </c>
      <c r="C49" s="261"/>
      <c r="D49" s="261"/>
      <c r="E49" s="261"/>
      <c r="F49" s="261"/>
      <c r="G49" s="261"/>
      <c r="H49" s="261"/>
      <c r="I49" s="261"/>
      <c r="J49" s="262"/>
      <c r="K49" s="259">
        <v>6.3</v>
      </c>
      <c r="L49" s="263">
        <v>4.5</v>
      </c>
    </row>
  </sheetData>
  <mergeCells count="10">
    <mergeCell ref="K26:N26"/>
    <mergeCell ref="A38:L38"/>
    <mergeCell ref="A39:A40"/>
    <mergeCell ref="B39:J39"/>
    <mergeCell ref="A1:D1"/>
    <mergeCell ref="F1:I1"/>
    <mergeCell ref="K1:N1"/>
    <mergeCell ref="A14:D14"/>
    <mergeCell ref="F14:I14"/>
    <mergeCell ref="K14:N14"/>
  </mergeCells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8" sqref="B28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06" t="s">
        <v>34</v>
      </c>
      <c r="B1" s="306"/>
      <c r="C1" s="306"/>
      <c r="D1" s="306"/>
      <c r="E1" s="306"/>
      <c r="F1" s="306"/>
      <c r="G1" s="306"/>
      <c r="H1" s="306"/>
      <c r="I1" s="306"/>
    </row>
    <row r="2" spans="1:9" ht="15.75" thickBot="1" x14ac:dyDescent="0.3">
      <c r="A2" s="307"/>
      <c r="B2" s="307"/>
      <c r="C2" s="307"/>
      <c r="D2" s="307"/>
      <c r="E2" s="307"/>
      <c r="F2" s="307"/>
      <c r="G2" s="307"/>
      <c r="H2" s="307"/>
      <c r="I2" s="307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0" sqref="B30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316" t="s">
        <v>35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12"/>
      <c r="E3" s="312"/>
      <c r="F3" s="313" t="s">
        <v>2</v>
      </c>
      <c r="G3" s="313"/>
      <c r="H3" s="313"/>
      <c r="I3" s="314" t="s">
        <v>3</v>
      </c>
    </row>
    <row r="4" spans="1:9" ht="15.75" x14ac:dyDescent="0.25">
      <c r="A4" s="309"/>
      <c r="B4" s="311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315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89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90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108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316" t="s">
        <v>125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315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8" sqref="B8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3" sqref="A33:XFD4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316" t="s">
        <v>142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="60" zoomScaleNormal="60" workbookViewId="0">
      <selection activeCell="A34" sqref="A34:XFD38"/>
    </sheetView>
  </sheetViews>
  <sheetFormatPr defaultRowHeight="15" x14ac:dyDescent="0.25"/>
  <cols>
    <col min="1" max="1" width="5.140625" customWidth="1"/>
    <col min="2" max="2" width="33.28515625" customWidth="1"/>
    <col min="3" max="3" width="7.7109375" customWidth="1"/>
  </cols>
  <sheetData>
    <row r="1" spans="1:9" x14ac:dyDescent="0.25">
      <c r="A1" s="316" t="s">
        <v>177</v>
      </c>
      <c r="B1" s="317"/>
      <c r="C1" s="317"/>
      <c r="D1" s="317"/>
      <c r="E1" s="317"/>
      <c r="F1" s="317"/>
      <c r="G1" s="317"/>
      <c r="H1" s="317"/>
      <c r="I1" s="318"/>
    </row>
    <row r="2" spans="1:9" ht="15.75" thickBot="1" x14ac:dyDescent="0.3">
      <c r="A2" s="319"/>
      <c r="B2" s="307"/>
      <c r="C2" s="307"/>
      <c r="D2" s="307"/>
      <c r="E2" s="307"/>
      <c r="F2" s="307"/>
      <c r="G2" s="307"/>
      <c r="H2" s="307"/>
      <c r="I2" s="320"/>
    </row>
    <row r="3" spans="1:9" ht="16.5" thickBot="1" x14ac:dyDescent="0.3">
      <c r="A3" s="308"/>
      <c r="B3" s="310" t="s">
        <v>0</v>
      </c>
      <c r="C3" s="1" t="s">
        <v>1</v>
      </c>
      <c r="D3" s="321" t="s">
        <v>63</v>
      </c>
      <c r="E3" s="322"/>
      <c r="F3" s="313" t="s">
        <v>2</v>
      </c>
      <c r="G3" s="313"/>
      <c r="H3" s="313"/>
      <c r="I3" s="314" t="s">
        <v>3</v>
      </c>
    </row>
    <row r="4" spans="1:9" ht="16.5" thickBot="1" x14ac:dyDescent="0.3">
      <c r="A4" s="309"/>
      <c r="B4" s="311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315"/>
    </row>
    <row r="5" spans="1:9" ht="18" x14ac:dyDescent="0.25">
      <c r="A5" s="131">
        <v>1</v>
      </c>
      <c r="B5" s="157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 t="shared" ref="I5:I34" si="0">SUM(F5:H5)</f>
        <v>31.1</v>
      </c>
    </row>
    <row r="6" spans="1:9" ht="18" x14ac:dyDescent="0.25">
      <c r="A6" s="54">
        <v>2</v>
      </c>
      <c r="B6" s="157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 t="shared" si="0"/>
        <v>29.7</v>
      </c>
    </row>
    <row r="7" spans="1:9" ht="18" x14ac:dyDescent="0.25">
      <c r="A7" s="54">
        <v>3</v>
      </c>
      <c r="B7" s="158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 t="shared" si="0"/>
        <v>29.6</v>
      </c>
    </row>
    <row r="8" spans="1:9" ht="18" x14ac:dyDescent="0.25">
      <c r="A8" s="54">
        <v>4</v>
      </c>
      <c r="B8" s="77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 t="shared" si="0"/>
        <v>29.2</v>
      </c>
    </row>
    <row r="9" spans="1:9" ht="18" x14ac:dyDescent="0.25">
      <c r="A9" s="54">
        <v>5</v>
      </c>
      <c r="B9" s="77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 t="shared" si="0"/>
        <v>27.5</v>
      </c>
    </row>
    <row r="10" spans="1:9" ht="18" x14ac:dyDescent="0.25">
      <c r="A10" s="54">
        <v>6</v>
      </c>
      <c r="B10" s="157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 t="shared" si="0"/>
        <v>22.2</v>
      </c>
    </row>
    <row r="11" spans="1:9" ht="18" x14ac:dyDescent="0.25">
      <c r="A11" s="54">
        <v>7</v>
      </c>
      <c r="B11" s="157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 t="shared" si="0"/>
        <v>21.7</v>
      </c>
    </row>
    <row r="12" spans="1:9" ht="18" x14ac:dyDescent="0.25">
      <c r="A12" s="54">
        <v>8</v>
      </c>
      <c r="B12" s="157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 t="shared" si="0"/>
        <v>21.5</v>
      </c>
    </row>
    <row r="13" spans="1:9" ht="18" x14ac:dyDescent="0.25">
      <c r="A13" s="54">
        <v>9</v>
      </c>
      <c r="B13" s="157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 t="shared" si="0"/>
        <v>20.5</v>
      </c>
    </row>
    <row r="14" spans="1:9" ht="18" x14ac:dyDescent="0.25">
      <c r="A14" s="54">
        <v>10</v>
      </c>
      <c r="B14" s="77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 t="shared" si="0"/>
        <v>20.5</v>
      </c>
    </row>
    <row r="15" spans="1:9" ht="18" x14ac:dyDescent="0.25">
      <c r="A15" s="54">
        <v>11</v>
      </c>
      <c r="B15" s="77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 t="shared" si="0"/>
        <v>19.5</v>
      </c>
    </row>
    <row r="16" spans="1:9" ht="18" x14ac:dyDescent="0.25">
      <c r="A16" s="54">
        <v>12</v>
      </c>
      <c r="B16" s="77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 t="shared" si="0"/>
        <v>19</v>
      </c>
    </row>
    <row r="17" spans="1:9" ht="18" x14ac:dyDescent="0.25">
      <c r="A17" s="54">
        <v>13</v>
      </c>
      <c r="B17" s="77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 t="shared" si="0"/>
        <v>18.5</v>
      </c>
    </row>
    <row r="18" spans="1:9" ht="18" x14ac:dyDescent="0.25">
      <c r="A18" s="54">
        <v>14</v>
      </c>
      <c r="B18" s="85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 t="shared" si="0"/>
        <v>17.7</v>
      </c>
    </row>
    <row r="19" spans="1:9" ht="18" x14ac:dyDescent="0.25">
      <c r="A19" s="54">
        <v>15</v>
      </c>
      <c r="B19" s="159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 t="shared" si="0"/>
        <v>17.600000000000001</v>
      </c>
    </row>
    <row r="20" spans="1:9" ht="18" x14ac:dyDescent="0.25">
      <c r="A20" s="54">
        <v>16</v>
      </c>
      <c r="B20" s="77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 t="shared" si="0"/>
        <v>12.5</v>
      </c>
    </row>
    <row r="21" spans="1:9" ht="18" x14ac:dyDescent="0.25">
      <c r="A21" s="54">
        <v>17</v>
      </c>
      <c r="B21" s="77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 t="shared" si="0"/>
        <v>12</v>
      </c>
    </row>
    <row r="22" spans="1:9" ht="18" x14ac:dyDescent="0.25">
      <c r="A22" s="54">
        <v>18</v>
      </c>
      <c r="B22" s="157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 t="shared" si="0"/>
        <v>8.5</v>
      </c>
    </row>
    <row r="23" spans="1:9" ht="18" x14ac:dyDescent="0.25">
      <c r="A23" s="54">
        <v>19</v>
      </c>
      <c r="B23" s="77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 t="shared" si="0"/>
        <v>6.5</v>
      </c>
    </row>
    <row r="24" spans="1:9" ht="18" x14ac:dyDescent="0.25">
      <c r="A24" s="54">
        <v>20</v>
      </c>
      <c r="B24" s="77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 t="shared" si="0"/>
        <v>6.5</v>
      </c>
    </row>
    <row r="25" spans="1:9" ht="18" x14ac:dyDescent="0.25">
      <c r="A25" s="54">
        <v>21</v>
      </c>
      <c r="B25" s="157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 t="shared" si="0"/>
        <v>6</v>
      </c>
    </row>
    <row r="26" spans="1:9" ht="18" x14ac:dyDescent="0.25">
      <c r="A26" s="54">
        <v>22</v>
      </c>
      <c r="B26" s="85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 t="shared" si="0"/>
        <v>4.5</v>
      </c>
    </row>
    <row r="27" spans="1:9" ht="18" x14ac:dyDescent="0.25">
      <c r="A27" s="54">
        <v>23</v>
      </c>
      <c r="B27" s="157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 t="shared" si="0"/>
        <v>4</v>
      </c>
    </row>
    <row r="28" spans="1:9" ht="18" x14ac:dyDescent="0.25">
      <c r="A28" s="54">
        <v>24</v>
      </c>
      <c r="B28" s="77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 t="shared" si="0"/>
        <v>3</v>
      </c>
    </row>
    <row r="29" spans="1:9" ht="18" x14ac:dyDescent="0.25">
      <c r="A29" s="54">
        <v>25</v>
      </c>
      <c r="B29" s="85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 t="shared" si="0"/>
        <v>2</v>
      </c>
    </row>
    <row r="30" spans="1:9" ht="18" x14ac:dyDescent="0.25">
      <c r="A30" s="54">
        <v>26</v>
      </c>
      <c r="B30" s="160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 t="shared" si="0"/>
        <v>2</v>
      </c>
    </row>
    <row r="31" spans="1:9" ht="18" x14ac:dyDescent="0.25">
      <c r="A31" s="56">
        <v>27</v>
      </c>
      <c r="B31" s="77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 t="shared" si="0"/>
        <v>1</v>
      </c>
    </row>
    <row r="32" spans="1:9" ht="21" customHeight="1" x14ac:dyDescent="0.25">
      <c r="A32" s="123">
        <v>28</v>
      </c>
      <c r="B32" s="157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 t="shared" si="0"/>
        <v>0</v>
      </c>
    </row>
    <row r="33" spans="1:9" ht="18" x14ac:dyDescent="0.25">
      <c r="A33" s="128">
        <v>29</v>
      </c>
      <c r="B33" s="161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 t="shared" si="0"/>
        <v>-1.5</v>
      </c>
    </row>
    <row r="34" spans="1:9" ht="18" x14ac:dyDescent="0.25">
      <c r="A34" s="139">
        <v>30</v>
      </c>
      <c r="B34" s="158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 t="shared" si="0"/>
        <v>-4</v>
      </c>
    </row>
    <row r="35" spans="1:9" ht="18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5:I37" si="1">SUM(F35:H35)</f>
        <v>0</v>
      </c>
    </row>
    <row r="36" spans="1:9" ht="18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1"/>
        <v>0</v>
      </c>
    </row>
    <row r="37" spans="1:9" ht="18.75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1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6" zoomScale="60" zoomScaleNormal="60" workbookViewId="0">
      <selection activeCell="B6" sqref="B6"/>
    </sheetView>
  </sheetViews>
  <sheetFormatPr defaultRowHeight="15" x14ac:dyDescent="0.25"/>
  <cols>
    <col min="1" max="1" width="5.140625" customWidth="1"/>
    <col min="2" max="2" width="39.28515625" customWidth="1"/>
    <col min="3" max="4" width="7.7109375" customWidth="1"/>
  </cols>
  <sheetData>
    <row r="1" spans="1:10" x14ac:dyDescent="0.25">
      <c r="A1" s="316" t="s">
        <v>187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195" t="s">
        <v>191</v>
      </c>
      <c r="C5" s="196">
        <v>5</v>
      </c>
      <c r="D5" s="196">
        <v>42.06</v>
      </c>
      <c r="E5" s="196">
        <v>3</v>
      </c>
      <c r="F5" s="196">
        <v>3</v>
      </c>
      <c r="G5" s="196">
        <v>2</v>
      </c>
      <c r="H5" s="196">
        <f>15+4.9+2.5</f>
        <v>22.4</v>
      </c>
      <c r="I5" s="196">
        <f>15+5.6+2.5</f>
        <v>23.1</v>
      </c>
      <c r="J5" s="197">
        <f t="shared" ref="J5:J43" si="0">SUM(G5:I5)</f>
        <v>47.5</v>
      </c>
    </row>
    <row r="6" spans="1:10" ht="18.75" thickBot="1" x14ac:dyDescent="0.3">
      <c r="A6" s="54">
        <v>2</v>
      </c>
      <c r="B6" s="198" t="s">
        <v>206</v>
      </c>
      <c r="C6" s="199">
        <v>7.5</v>
      </c>
      <c r="D6" s="199">
        <v>42.01</v>
      </c>
      <c r="E6" s="200">
        <v>9</v>
      </c>
      <c r="F6" s="200">
        <v>1</v>
      </c>
      <c r="G6" s="200">
        <v>2.5</v>
      </c>
      <c r="H6" s="200">
        <f>11+1.4+1</f>
        <v>13.4</v>
      </c>
      <c r="I6" s="200">
        <f>17+4.9+2</f>
        <v>23.9</v>
      </c>
      <c r="J6" s="201">
        <f t="shared" si="0"/>
        <v>39.799999999999997</v>
      </c>
    </row>
    <row r="7" spans="1:10" ht="18" x14ac:dyDescent="0.25">
      <c r="A7" s="54">
        <v>3</v>
      </c>
      <c r="B7" s="202" t="s">
        <v>9</v>
      </c>
      <c r="C7" s="203" t="s">
        <v>5</v>
      </c>
      <c r="D7" s="203">
        <v>43.09</v>
      </c>
      <c r="E7" s="182">
        <v>1</v>
      </c>
      <c r="F7" s="182">
        <v>2</v>
      </c>
      <c r="G7" s="182"/>
      <c r="H7" s="182">
        <f>17+1.4</f>
        <v>18.399999999999999</v>
      </c>
      <c r="I7" s="182">
        <f>16+1.4+1</f>
        <v>18.399999999999999</v>
      </c>
      <c r="J7" s="146">
        <f t="shared" si="0"/>
        <v>36.799999999999997</v>
      </c>
    </row>
    <row r="8" spans="1:10" ht="18" x14ac:dyDescent="0.25">
      <c r="A8" s="54">
        <v>4</v>
      </c>
      <c r="B8" s="189" t="s">
        <v>203</v>
      </c>
      <c r="C8" s="93"/>
      <c r="D8" s="93">
        <v>42.58</v>
      </c>
      <c r="E8" s="93">
        <v>7</v>
      </c>
      <c r="F8" s="93">
        <v>4</v>
      </c>
      <c r="G8" s="93"/>
      <c r="H8" s="93">
        <f>12+0.5</f>
        <v>12.5</v>
      </c>
      <c r="I8" s="93">
        <f>14+2.1+0.5</f>
        <v>16.600000000000001</v>
      </c>
      <c r="J8" s="98">
        <f t="shared" si="0"/>
        <v>29.1</v>
      </c>
    </row>
    <row r="9" spans="1:10" ht="18" x14ac:dyDescent="0.25">
      <c r="A9" s="54">
        <v>5</v>
      </c>
      <c r="B9" s="165" t="s">
        <v>49</v>
      </c>
      <c r="C9" s="162">
        <v>12.5</v>
      </c>
      <c r="D9" s="162">
        <v>43.29</v>
      </c>
      <c r="E9" s="93">
        <v>2</v>
      </c>
      <c r="F9" s="93">
        <v>7</v>
      </c>
      <c r="G9" s="93"/>
      <c r="H9" s="93">
        <f>16</f>
        <v>16</v>
      </c>
      <c r="I9" s="93">
        <v>12</v>
      </c>
      <c r="J9" s="98">
        <f t="shared" si="0"/>
        <v>28</v>
      </c>
    </row>
    <row r="10" spans="1:10" ht="18" x14ac:dyDescent="0.25">
      <c r="A10" s="54">
        <v>6</v>
      </c>
      <c r="B10" s="190" t="s">
        <v>175</v>
      </c>
      <c r="C10" s="93" t="s">
        <v>5</v>
      </c>
      <c r="D10" s="93">
        <v>42.5</v>
      </c>
      <c r="E10" s="93">
        <v>6</v>
      </c>
      <c r="F10" s="93">
        <v>8</v>
      </c>
      <c r="G10" s="93">
        <v>0.5</v>
      </c>
      <c r="H10" s="93">
        <f>12.5+0.7+1.5</f>
        <v>14.7</v>
      </c>
      <c r="I10" s="93">
        <f>11.5+0.7</f>
        <v>12.2</v>
      </c>
      <c r="J10" s="98">
        <f t="shared" si="0"/>
        <v>27.4</v>
      </c>
    </row>
    <row r="11" spans="1:10" ht="18" x14ac:dyDescent="0.25">
      <c r="A11" s="54">
        <v>7</v>
      </c>
      <c r="B11" s="190" t="s">
        <v>38</v>
      </c>
      <c r="C11" s="93" t="s">
        <v>5</v>
      </c>
      <c r="D11" s="93">
        <v>42.39</v>
      </c>
      <c r="E11" s="162">
        <v>8</v>
      </c>
      <c r="F11" s="162">
        <v>11</v>
      </c>
      <c r="G11" s="162">
        <v>1.5</v>
      </c>
      <c r="H11" s="162">
        <f>11.5+0.7+2</f>
        <v>14.2</v>
      </c>
      <c r="I11" s="162">
        <f>10+1.5</f>
        <v>11.5</v>
      </c>
      <c r="J11" s="98">
        <f t="shared" si="0"/>
        <v>27.2</v>
      </c>
    </row>
    <row r="12" spans="1:10" ht="18" x14ac:dyDescent="0.25">
      <c r="A12" s="54">
        <v>8</v>
      </c>
      <c r="B12" s="189" t="s">
        <v>200</v>
      </c>
      <c r="C12" s="162" t="s">
        <v>5</v>
      </c>
      <c r="D12" s="162">
        <v>42.77</v>
      </c>
      <c r="E12" s="93">
        <v>5</v>
      </c>
      <c r="F12" s="93">
        <v>3</v>
      </c>
      <c r="G12" s="164"/>
      <c r="H12" s="93">
        <f>13</f>
        <v>13</v>
      </c>
      <c r="I12" s="93">
        <f>9.5+3</f>
        <v>12.5</v>
      </c>
      <c r="J12" s="98">
        <f t="shared" si="0"/>
        <v>25.5</v>
      </c>
    </row>
    <row r="13" spans="1:10" ht="18" x14ac:dyDescent="0.25">
      <c r="A13" s="54">
        <v>9</v>
      </c>
      <c r="B13" s="188" t="s">
        <v>10</v>
      </c>
      <c r="C13" s="93">
        <v>12.5</v>
      </c>
      <c r="D13" s="93">
        <v>43.69</v>
      </c>
      <c r="E13" s="96">
        <v>2</v>
      </c>
      <c r="F13" s="96">
        <v>2</v>
      </c>
      <c r="G13" s="96"/>
      <c r="H13" s="96">
        <f>10.5+1</f>
        <v>11.5</v>
      </c>
      <c r="I13" s="96">
        <f>10.5+1</f>
        <v>11.5</v>
      </c>
      <c r="J13" s="98">
        <f t="shared" si="0"/>
        <v>23</v>
      </c>
    </row>
    <row r="14" spans="1:10" ht="18" x14ac:dyDescent="0.25">
      <c r="A14" s="54">
        <v>10</v>
      </c>
      <c r="B14" s="189" t="s">
        <v>196</v>
      </c>
      <c r="C14" s="163"/>
      <c r="D14" s="163">
        <v>42.75</v>
      </c>
      <c r="E14" s="93">
        <v>4</v>
      </c>
      <c r="F14" s="93">
        <v>4</v>
      </c>
      <c r="G14" s="93"/>
      <c r="H14" s="93">
        <f>14+0.7</f>
        <v>14.7</v>
      </c>
      <c r="I14" s="93">
        <f>8.5+2-3</f>
        <v>7.5</v>
      </c>
      <c r="J14" s="98">
        <f t="shared" si="0"/>
        <v>22.2</v>
      </c>
    </row>
    <row r="15" spans="1:10" ht="18" x14ac:dyDescent="0.25">
      <c r="A15" s="54">
        <v>11</v>
      </c>
      <c r="B15" s="165" t="s">
        <v>25</v>
      </c>
      <c r="C15" s="162">
        <v>17.5</v>
      </c>
      <c r="D15" s="162">
        <v>42.45</v>
      </c>
      <c r="E15" s="93">
        <v>10</v>
      </c>
      <c r="F15" s="93">
        <v>10</v>
      </c>
      <c r="G15" s="93">
        <v>1</v>
      </c>
      <c r="H15" s="93">
        <v>10.5</v>
      </c>
      <c r="I15" s="93">
        <v>10.5</v>
      </c>
      <c r="J15" s="98">
        <f t="shared" si="0"/>
        <v>22</v>
      </c>
    </row>
    <row r="16" spans="1:10" ht="18" x14ac:dyDescent="0.25">
      <c r="A16" s="54">
        <v>12</v>
      </c>
      <c r="B16" s="165" t="s">
        <v>18</v>
      </c>
      <c r="C16" s="162"/>
      <c r="D16" s="162">
        <v>43.31</v>
      </c>
      <c r="E16" s="93">
        <v>11</v>
      </c>
      <c r="F16" s="93">
        <v>7</v>
      </c>
      <c r="G16" s="93"/>
      <c r="H16" s="93">
        <v>10</v>
      </c>
      <c r="I16" s="93">
        <f>6.5+1.5</f>
        <v>8</v>
      </c>
      <c r="J16" s="98">
        <f t="shared" si="0"/>
        <v>18</v>
      </c>
    </row>
    <row r="17" spans="1:10" ht="18" x14ac:dyDescent="0.25">
      <c r="A17" s="54">
        <v>13</v>
      </c>
      <c r="B17" s="189" t="s">
        <v>93</v>
      </c>
      <c r="C17" s="93">
        <v>10</v>
      </c>
      <c r="D17" s="93">
        <v>43.41</v>
      </c>
      <c r="E17" s="162">
        <v>10</v>
      </c>
      <c r="F17" s="162">
        <v>5</v>
      </c>
      <c r="G17" s="162"/>
      <c r="H17" s="162">
        <v>5</v>
      </c>
      <c r="I17" s="162">
        <v>13</v>
      </c>
      <c r="J17" s="98">
        <f t="shared" si="0"/>
        <v>18</v>
      </c>
    </row>
    <row r="18" spans="1:10" ht="18" x14ac:dyDescent="0.25">
      <c r="A18" s="54">
        <v>14</v>
      </c>
      <c r="B18" s="189" t="s">
        <v>189</v>
      </c>
      <c r="C18" s="96">
        <v>2.5</v>
      </c>
      <c r="D18" s="96">
        <v>43.83</v>
      </c>
      <c r="E18" s="162">
        <v>6</v>
      </c>
      <c r="F18" s="162">
        <v>6</v>
      </c>
      <c r="G18" s="162"/>
      <c r="H18" s="162">
        <f>1.5+2</f>
        <v>3.5</v>
      </c>
      <c r="I18" s="162">
        <v>12.5</v>
      </c>
      <c r="J18" s="98">
        <f t="shared" si="0"/>
        <v>16</v>
      </c>
    </row>
    <row r="19" spans="1:10" ht="18" x14ac:dyDescent="0.25">
      <c r="A19" s="54">
        <v>15</v>
      </c>
      <c r="B19" s="191" t="s">
        <v>198</v>
      </c>
      <c r="C19" s="96">
        <v>5</v>
      </c>
      <c r="D19" s="96">
        <v>43.37</v>
      </c>
      <c r="E19" s="162">
        <v>6</v>
      </c>
      <c r="F19" s="162">
        <v>9</v>
      </c>
      <c r="G19" s="162"/>
      <c r="H19" s="162">
        <f>7+2-5</f>
        <v>4</v>
      </c>
      <c r="I19" s="162">
        <v>11</v>
      </c>
      <c r="J19" s="98">
        <f t="shared" si="0"/>
        <v>15</v>
      </c>
    </row>
    <row r="20" spans="1:10" ht="18" x14ac:dyDescent="0.25">
      <c r="A20" s="54">
        <v>16</v>
      </c>
      <c r="B20" s="192" t="s">
        <v>205</v>
      </c>
      <c r="C20" s="96">
        <v>20</v>
      </c>
      <c r="D20" s="96">
        <v>43.8</v>
      </c>
      <c r="E20" s="93">
        <v>3</v>
      </c>
      <c r="F20" s="93">
        <v>1</v>
      </c>
      <c r="G20" s="93"/>
      <c r="H20" s="93">
        <v>9.5</v>
      </c>
      <c r="I20" s="93">
        <f>11.5+0.5-7</f>
        <v>5</v>
      </c>
      <c r="J20" s="98">
        <f t="shared" si="0"/>
        <v>14.5</v>
      </c>
    </row>
    <row r="21" spans="1:10" ht="18" x14ac:dyDescent="0.25">
      <c r="A21" s="54">
        <v>17</v>
      </c>
      <c r="B21" s="190" t="s">
        <v>126</v>
      </c>
      <c r="C21" s="93">
        <v>12.5</v>
      </c>
      <c r="D21" s="93">
        <v>43.92</v>
      </c>
      <c r="E21" s="96">
        <v>3</v>
      </c>
      <c r="F21" s="96">
        <v>1</v>
      </c>
      <c r="G21" s="96"/>
      <c r="H21" s="96">
        <f>4+2.5</f>
        <v>6.5</v>
      </c>
      <c r="I21" s="96">
        <f>6+2</f>
        <v>8</v>
      </c>
      <c r="J21" s="98">
        <f t="shared" si="0"/>
        <v>14.5</v>
      </c>
    </row>
    <row r="22" spans="1:10" ht="18" x14ac:dyDescent="0.25">
      <c r="A22" s="54">
        <v>18</v>
      </c>
      <c r="B22" s="189" t="s">
        <v>150</v>
      </c>
      <c r="C22" s="93">
        <v>2.5</v>
      </c>
      <c r="D22" s="93">
        <v>43.77</v>
      </c>
      <c r="E22" s="93">
        <v>4</v>
      </c>
      <c r="F22" s="93">
        <v>9</v>
      </c>
      <c r="G22" s="93"/>
      <c r="H22" s="93">
        <v>8.5</v>
      </c>
      <c r="I22" s="93">
        <v>5.5</v>
      </c>
      <c r="J22" s="98">
        <f t="shared" si="0"/>
        <v>14</v>
      </c>
    </row>
    <row r="23" spans="1:10" ht="18" x14ac:dyDescent="0.25">
      <c r="A23" s="54">
        <v>19</v>
      </c>
      <c r="B23" s="190" t="s">
        <v>192</v>
      </c>
      <c r="C23" s="93" t="s">
        <v>5</v>
      </c>
      <c r="D23" s="93">
        <v>43.63</v>
      </c>
      <c r="E23" s="96">
        <v>8</v>
      </c>
      <c r="F23" s="96">
        <v>2</v>
      </c>
      <c r="G23" s="96"/>
      <c r="H23" s="96">
        <v>6</v>
      </c>
      <c r="I23" s="96">
        <f>5+2</f>
        <v>7</v>
      </c>
      <c r="J23" s="98">
        <f t="shared" si="0"/>
        <v>13</v>
      </c>
    </row>
    <row r="24" spans="1:10" ht="18" x14ac:dyDescent="0.25">
      <c r="A24" s="54">
        <v>20</v>
      </c>
      <c r="B24" s="189" t="s">
        <v>59</v>
      </c>
      <c r="C24" s="93">
        <v>12.5</v>
      </c>
      <c r="D24" s="93">
        <v>43.7</v>
      </c>
      <c r="E24" s="93">
        <v>1</v>
      </c>
      <c r="F24" s="93">
        <v>8</v>
      </c>
      <c r="G24" s="93"/>
      <c r="H24" s="93">
        <f>11.5+1</f>
        <v>12.5</v>
      </c>
      <c r="I24" s="93">
        <f>6-2-5</f>
        <v>-1</v>
      </c>
      <c r="J24" s="98">
        <f t="shared" si="0"/>
        <v>11.5</v>
      </c>
    </row>
    <row r="25" spans="1:10" ht="18" x14ac:dyDescent="0.25">
      <c r="A25" s="54">
        <v>21</v>
      </c>
      <c r="B25" s="165" t="s">
        <v>207</v>
      </c>
      <c r="C25" s="162">
        <v>20</v>
      </c>
      <c r="D25" s="162">
        <v>43.83</v>
      </c>
      <c r="E25" s="163">
        <v>7</v>
      </c>
      <c r="F25" s="163">
        <v>5</v>
      </c>
      <c r="G25" s="163"/>
      <c r="H25" s="163">
        <f>1+2</f>
        <v>3</v>
      </c>
      <c r="I25" s="163">
        <v>7.5</v>
      </c>
      <c r="J25" s="98">
        <f t="shared" si="0"/>
        <v>10.5</v>
      </c>
    </row>
    <row r="26" spans="1:10" ht="18" x14ac:dyDescent="0.25">
      <c r="A26" s="54">
        <v>22</v>
      </c>
      <c r="B26" s="165" t="s">
        <v>60</v>
      </c>
      <c r="C26" s="162"/>
      <c r="D26" s="162">
        <v>43.57</v>
      </c>
      <c r="E26" s="162">
        <v>7</v>
      </c>
      <c r="F26" s="162">
        <v>10</v>
      </c>
      <c r="G26" s="162"/>
      <c r="H26" s="162">
        <f>6.5-3</f>
        <v>3.5</v>
      </c>
      <c r="I26" s="162">
        <f>5+0.5</f>
        <v>5.5</v>
      </c>
      <c r="J26" s="98">
        <f t="shared" si="0"/>
        <v>9</v>
      </c>
    </row>
    <row r="27" spans="1:10" ht="18" x14ac:dyDescent="0.25">
      <c r="A27" s="54">
        <v>23</v>
      </c>
      <c r="B27" s="193" t="s">
        <v>134</v>
      </c>
      <c r="C27" s="93" t="s">
        <v>5</v>
      </c>
      <c r="D27" s="93">
        <v>43.48</v>
      </c>
      <c r="E27" s="93">
        <v>5</v>
      </c>
      <c r="F27" s="93">
        <v>11</v>
      </c>
      <c r="G27" s="93"/>
      <c r="H27" s="93">
        <f>7.5+1.5-5</f>
        <v>4</v>
      </c>
      <c r="I27" s="93">
        <v>4.5</v>
      </c>
      <c r="J27" s="98">
        <f t="shared" si="0"/>
        <v>8.5</v>
      </c>
    </row>
    <row r="28" spans="1:10" ht="18" x14ac:dyDescent="0.25">
      <c r="A28" s="54">
        <v>24</v>
      </c>
      <c r="B28" s="189" t="s">
        <v>199</v>
      </c>
      <c r="C28" s="93" t="s">
        <v>5</v>
      </c>
      <c r="D28" s="93">
        <v>43.57</v>
      </c>
      <c r="E28" s="162">
        <v>9</v>
      </c>
      <c r="F28" s="162">
        <v>5</v>
      </c>
      <c r="G28" s="162"/>
      <c r="H28" s="162">
        <v>5.5</v>
      </c>
      <c r="I28" s="162">
        <v>2</v>
      </c>
      <c r="J28" s="98">
        <f t="shared" si="0"/>
        <v>7.5</v>
      </c>
    </row>
    <row r="29" spans="1:10" ht="18" x14ac:dyDescent="0.25">
      <c r="A29" s="54">
        <v>25</v>
      </c>
      <c r="B29" s="190" t="s">
        <v>193</v>
      </c>
      <c r="C29" s="162">
        <v>7.5</v>
      </c>
      <c r="D29" s="162">
        <v>45.2</v>
      </c>
      <c r="E29" s="162">
        <v>4</v>
      </c>
      <c r="F29" s="162">
        <v>4</v>
      </c>
      <c r="G29" s="162"/>
      <c r="H29" s="162">
        <f>3</f>
        <v>3</v>
      </c>
      <c r="I29" s="162">
        <v>3</v>
      </c>
      <c r="J29" s="98">
        <f t="shared" si="0"/>
        <v>6</v>
      </c>
    </row>
    <row r="30" spans="1:10" ht="18" x14ac:dyDescent="0.25">
      <c r="A30" s="54">
        <v>26</v>
      </c>
      <c r="B30" s="190" t="s">
        <v>178</v>
      </c>
      <c r="C30" s="93" t="s">
        <v>5</v>
      </c>
      <c r="D30" s="93">
        <v>43.97</v>
      </c>
      <c r="E30" s="96">
        <v>1</v>
      </c>
      <c r="F30" s="96">
        <v>6</v>
      </c>
      <c r="G30" s="96"/>
      <c r="H30" s="96">
        <f>6+3-4</f>
        <v>5</v>
      </c>
      <c r="I30" s="96">
        <f>7-7</f>
        <v>0</v>
      </c>
      <c r="J30" s="98">
        <f t="shared" si="0"/>
        <v>5</v>
      </c>
    </row>
    <row r="31" spans="1:10" ht="18" x14ac:dyDescent="0.25">
      <c r="A31" s="56">
        <v>27</v>
      </c>
      <c r="B31" s="189" t="s">
        <v>15</v>
      </c>
      <c r="C31" s="93">
        <v>7.5</v>
      </c>
      <c r="D31" s="93">
        <v>44</v>
      </c>
      <c r="E31" s="93">
        <v>2</v>
      </c>
      <c r="F31" s="93">
        <v>7</v>
      </c>
      <c r="G31" s="93"/>
      <c r="H31" s="93">
        <f>5+2</f>
        <v>7</v>
      </c>
      <c r="I31" s="93">
        <f>1+1-5</f>
        <v>-3</v>
      </c>
      <c r="J31" s="98">
        <f t="shared" si="0"/>
        <v>4</v>
      </c>
    </row>
    <row r="32" spans="1:10" ht="21" customHeight="1" x14ac:dyDescent="0.25">
      <c r="A32" s="123">
        <v>28</v>
      </c>
      <c r="B32" s="190" t="s">
        <v>194</v>
      </c>
      <c r="C32" s="163" t="s">
        <v>5</v>
      </c>
      <c r="D32" s="163">
        <v>44.16</v>
      </c>
      <c r="E32" s="93">
        <v>11</v>
      </c>
      <c r="F32" s="93">
        <v>5</v>
      </c>
      <c r="G32" s="93"/>
      <c r="H32" s="93">
        <v>0</v>
      </c>
      <c r="I32" s="93">
        <f>1.5+2</f>
        <v>3.5</v>
      </c>
      <c r="J32" s="98">
        <f t="shared" si="0"/>
        <v>3.5</v>
      </c>
    </row>
    <row r="33" spans="1:10" ht="18" x14ac:dyDescent="0.25">
      <c r="A33" s="128">
        <v>29</v>
      </c>
      <c r="B33" s="190" t="s">
        <v>201</v>
      </c>
      <c r="C33" s="93">
        <v>20</v>
      </c>
      <c r="D33" s="93">
        <v>44.58</v>
      </c>
      <c r="E33" s="93">
        <v>8</v>
      </c>
      <c r="F33" s="93">
        <v>8</v>
      </c>
      <c r="G33" s="93"/>
      <c r="H33" s="93">
        <f>0.5</f>
        <v>0.5</v>
      </c>
      <c r="I33" s="93">
        <v>0.5</v>
      </c>
      <c r="J33" s="98">
        <f t="shared" si="0"/>
        <v>1</v>
      </c>
    </row>
    <row r="34" spans="1:10" ht="18" x14ac:dyDescent="0.25">
      <c r="A34" s="139">
        <v>30</v>
      </c>
      <c r="B34" s="189" t="s">
        <v>202</v>
      </c>
      <c r="C34" s="96" t="s">
        <v>5</v>
      </c>
      <c r="D34" s="96">
        <v>44.57</v>
      </c>
      <c r="E34" s="93">
        <v>5</v>
      </c>
      <c r="F34" s="93">
        <v>3</v>
      </c>
      <c r="G34" s="93"/>
      <c r="H34" s="93">
        <f>2-1</f>
        <v>1</v>
      </c>
      <c r="I34" s="93">
        <f>4-7</f>
        <v>-3</v>
      </c>
      <c r="J34" s="98">
        <f t="shared" si="0"/>
        <v>-2</v>
      </c>
    </row>
    <row r="35" spans="1:10" ht="18" x14ac:dyDescent="0.25">
      <c r="A35" s="103">
        <v>31</v>
      </c>
      <c r="B35" s="194" t="s">
        <v>62</v>
      </c>
      <c r="C35" s="93" t="s">
        <v>5</v>
      </c>
      <c r="D35" s="93">
        <v>43.85</v>
      </c>
      <c r="E35" s="96">
        <v>9</v>
      </c>
      <c r="F35" s="96">
        <v>10</v>
      </c>
      <c r="G35" s="96"/>
      <c r="H35" s="96">
        <f>0-2-7</f>
        <v>-9</v>
      </c>
      <c r="I35" s="96">
        <v>0</v>
      </c>
      <c r="J35" s="98">
        <f t="shared" si="0"/>
        <v>-9</v>
      </c>
    </row>
    <row r="36" spans="1:10" ht="18" x14ac:dyDescent="0.25">
      <c r="A36" s="103">
        <v>32</v>
      </c>
      <c r="B36" s="188" t="s">
        <v>210</v>
      </c>
      <c r="C36" s="93" t="s">
        <v>5</v>
      </c>
      <c r="D36" s="93">
        <v>44.09</v>
      </c>
      <c r="E36" s="93">
        <v>10</v>
      </c>
      <c r="F36" s="93">
        <v>9</v>
      </c>
      <c r="G36" s="93"/>
      <c r="H36" s="93">
        <f>0-4-7</f>
        <v>-11</v>
      </c>
      <c r="I36" s="93">
        <v>0</v>
      </c>
      <c r="J36" s="98">
        <f t="shared" si="0"/>
        <v>-11</v>
      </c>
    </row>
    <row r="37" spans="1:10" ht="18" x14ac:dyDescent="0.25">
      <c r="A37" s="103">
        <v>33</v>
      </c>
      <c r="B37" s="190" t="s">
        <v>209</v>
      </c>
      <c r="C37" s="96" t="s">
        <v>5</v>
      </c>
      <c r="D37" s="96">
        <v>46.14</v>
      </c>
      <c r="E37" s="96"/>
      <c r="F37" s="96"/>
      <c r="G37" s="96"/>
      <c r="H37" s="96"/>
      <c r="I37" s="96"/>
      <c r="J37" s="98">
        <f t="shared" si="0"/>
        <v>0</v>
      </c>
    </row>
    <row r="38" spans="1:10" ht="18" x14ac:dyDescent="0.25">
      <c r="A38" s="103">
        <v>34</v>
      </c>
      <c r="B38" s="189" t="s">
        <v>195</v>
      </c>
      <c r="C38" s="93" t="s">
        <v>5</v>
      </c>
      <c r="D38" s="93">
        <v>46.21</v>
      </c>
      <c r="E38" s="93"/>
      <c r="F38" s="93"/>
      <c r="G38" s="93"/>
      <c r="H38" s="93"/>
      <c r="I38" s="93"/>
      <c r="J38" s="98">
        <f t="shared" si="0"/>
        <v>0</v>
      </c>
    </row>
    <row r="39" spans="1:10" ht="18" x14ac:dyDescent="0.25">
      <c r="A39" s="103">
        <v>35</v>
      </c>
      <c r="B39" s="193" t="s">
        <v>188</v>
      </c>
      <c r="C39" s="93">
        <v>5</v>
      </c>
      <c r="D39" s="93">
        <v>46.42</v>
      </c>
      <c r="E39" s="162"/>
      <c r="F39" s="162"/>
      <c r="G39" s="162"/>
      <c r="H39" s="162"/>
      <c r="I39" s="162"/>
      <c r="J39" s="98">
        <f t="shared" si="0"/>
        <v>0</v>
      </c>
    </row>
    <row r="40" spans="1:10" ht="18" x14ac:dyDescent="0.25">
      <c r="A40" s="103">
        <v>36</v>
      </c>
      <c r="B40" s="189" t="s">
        <v>197</v>
      </c>
      <c r="C40" s="93">
        <v>22.5</v>
      </c>
      <c r="D40" s="93">
        <v>46.43</v>
      </c>
      <c r="E40" s="93"/>
      <c r="F40" s="93"/>
      <c r="G40" s="93"/>
      <c r="H40" s="93"/>
      <c r="I40" s="93"/>
      <c r="J40" s="98">
        <f t="shared" si="0"/>
        <v>0</v>
      </c>
    </row>
    <row r="41" spans="1:10" ht="18" x14ac:dyDescent="0.25">
      <c r="A41" s="103">
        <v>37</v>
      </c>
      <c r="B41" s="165" t="s">
        <v>208</v>
      </c>
      <c r="C41" s="181"/>
      <c r="D41" s="181">
        <v>47.06</v>
      </c>
      <c r="E41" s="163"/>
      <c r="F41" s="163"/>
      <c r="G41" s="163"/>
      <c r="H41" s="163"/>
      <c r="I41" s="163"/>
      <c r="J41" s="98">
        <f t="shared" si="0"/>
        <v>0</v>
      </c>
    </row>
    <row r="42" spans="1:10" ht="18" x14ac:dyDescent="0.25">
      <c r="A42" s="103">
        <v>38</v>
      </c>
      <c r="B42" s="189" t="s">
        <v>190</v>
      </c>
      <c r="C42" s="93" t="s">
        <v>5</v>
      </c>
      <c r="D42" s="93">
        <v>48.15</v>
      </c>
      <c r="E42" s="162"/>
      <c r="F42" s="162"/>
      <c r="G42" s="162"/>
      <c r="H42" s="162"/>
      <c r="I42" s="162"/>
      <c r="J42" s="98">
        <f t="shared" si="0"/>
        <v>0</v>
      </c>
    </row>
    <row r="43" spans="1:10" ht="18.75" thickBot="1" x14ac:dyDescent="0.3">
      <c r="A43" s="120">
        <v>39</v>
      </c>
      <c r="B43" s="190" t="s">
        <v>204</v>
      </c>
      <c r="C43" s="162">
        <v>15</v>
      </c>
      <c r="D43" s="162">
        <v>50.32</v>
      </c>
      <c r="E43" s="181"/>
      <c r="F43" s="181"/>
      <c r="G43" s="181"/>
      <c r="H43" s="181"/>
      <c r="I43" s="181"/>
      <c r="J43" s="98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7:J9">
    <sortCondition descending="1" ref="J7:J9"/>
  </sortState>
  <mergeCells count="8">
    <mergeCell ref="A1:J2"/>
    <mergeCell ref="A3:A4"/>
    <mergeCell ref="B3:B4"/>
    <mergeCell ref="E3:F3"/>
    <mergeCell ref="G3:I3"/>
    <mergeCell ref="J3:J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opLeftCell="A3" zoomScale="60" zoomScaleNormal="60" workbookViewId="0">
      <selection activeCell="A30" sqref="A30:XFD30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211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04" t="s">
        <v>191</v>
      </c>
      <c r="C5" s="208">
        <v>5</v>
      </c>
      <c r="D5" s="274"/>
      <c r="E5" s="213">
        <v>4</v>
      </c>
      <c r="F5" s="206">
        <v>1</v>
      </c>
      <c r="G5" s="274">
        <v>2.5</v>
      </c>
      <c r="H5" s="205">
        <f>14+6.6+2.5</f>
        <v>23.1</v>
      </c>
      <c r="I5" s="206">
        <f>17+8.8+2.5</f>
        <v>28.3</v>
      </c>
      <c r="J5" s="212">
        <f t="shared" ref="J5:J43" si="0">SUM(G5:I5)</f>
        <v>53.900000000000006</v>
      </c>
    </row>
    <row r="6" spans="1:10" ht="18.75" thickBot="1" x14ac:dyDescent="0.3">
      <c r="A6" s="54">
        <v>2</v>
      </c>
      <c r="B6" s="270" t="s">
        <v>196</v>
      </c>
      <c r="C6" s="271" t="s">
        <v>5</v>
      </c>
      <c r="D6" s="211"/>
      <c r="E6" s="272">
        <v>1</v>
      </c>
      <c r="F6" s="273">
        <v>4</v>
      </c>
      <c r="G6" s="211"/>
      <c r="H6" s="207">
        <f>17+1.4+2</f>
        <v>20.399999999999999</v>
      </c>
      <c r="I6" s="273">
        <f>14+5.4+1.5</f>
        <v>20.9</v>
      </c>
      <c r="J6" s="186">
        <f t="shared" si="0"/>
        <v>41.3</v>
      </c>
    </row>
    <row r="7" spans="1:10" ht="18" x14ac:dyDescent="0.25">
      <c r="A7" s="54">
        <v>3</v>
      </c>
      <c r="B7" s="275" t="s">
        <v>23</v>
      </c>
      <c r="C7" s="276" t="s">
        <v>5</v>
      </c>
      <c r="D7" s="209"/>
      <c r="E7" s="277">
        <v>3</v>
      </c>
      <c r="F7" s="278">
        <v>5</v>
      </c>
      <c r="G7" s="209">
        <v>1</v>
      </c>
      <c r="H7" s="279">
        <f>15+3.8+1.5</f>
        <v>20.3</v>
      </c>
      <c r="I7" s="278">
        <f>13+3.3+2</f>
        <v>18.3</v>
      </c>
      <c r="J7" s="212">
        <f t="shared" si="0"/>
        <v>39.6</v>
      </c>
    </row>
    <row r="8" spans="1:10" ht="18" x14ac:dyDescent="0.25">
      <c r="A8" s="54">
        <v>4</v>
      </c>
      <c r="B8" s="218" t="s">
        <v>218</v>
      </c>
      <c r="C8" s="215">
        <v>10</v>
      </c>
      <c r="D8" s="87"/>
      <c r="E8" s="138">
        <v>1</v>
      </c>
      <c r="F8" s="152">
        <v>2</v>
      </c>
      <c r="G8" s="87"/>
      <c r="H8" s="151">
        <f>11.5+2.1</f>
        <v>13.6</v>
      </c>
      <c r="I8" s="152">
        <f>16+0.5</f>
        <v>16.5</v>
      </c>
      <c r="J8" s="89">
        <f t="shared" si="0"/>
        <v>30.1</v>
      </c>
    </row>
    <row r="9" spans="1:10" ht="18" x14ac:dyDescent="0.25">
      <c r="A9" s="54">
        <v>5</v>
      </c>
      <c r="B9" s="168" t="s">
        <v>40</v>
      </c>
      <c r="C9" s="174">
        <v>20</v>
      </c>
      <c r="D9" s="150"/>
      <c r="E9" s="142">
        <v>2</v>
      </c>
      <c r="F9" s="98">
        <v>7</v>
      </c>
      <c r="G9" s="150"/>
      <c r="H9" s="91">
        <f>16+1</f>
        <v>17</v>
      </c>
      <c r="I9" s="98">
        <v>12</v>
      </c>
      <c r="J9" s="89">
        <f t="shared" si="0"/>
        <v>29</v>
      </c>
    </row>
    <row r="10" spans="1:10" ht="18" x14ac:dyDescent="0.25">
      <c r="A10" s="54">
        <v>6</v>
      </c>
      <c r="B10" s="168" t="s">
        <v>25</v>
      </c>
      <c r="C10" s="173">
        <v>17.5</v>
      </c>
      <c r="D10" s="265"/>
      <c r="E10" s="266">
        <v>7</v>
      </c>
      <c r="F10" s="267">
        <v>6</v>
      </c>
      <c r="G10" s="265">
        <v>0.5</v>
      </c>
      <c r="H10" s="268">
        <f>12</f>
        <v>12</v>
      </c>
      <c r="I10" s="267">
        <f>12.5+1</f>
        <v>13.5</v>
      </c>
      <c r="J10" s="269">
        <f t="shared" si="0"/>
        <v>26</v>
      </c>
    </row>
    <row r="11" spans="1:10" ht="18" x14ac:dyDescent="0.25">
      <c r="A11" s="54">
        <v>7</v>
      </c>
      <c r="B11" s="168" t="s">
        <v>175</v>
      </c>
      <c r="C11" s="173" t="s">
        <v>5</v>
      </c>
      <c r="D11" s="150"/>
      <c r="E11" s="142">
        <v>9</v>
      </c>
      <c r="F11" s="98">
        <v>1</v>
      </c>
      <c r="G11" s="150">
        <v>1.5</v>
      </c>
      <c r="H11" s="91">
        <v>11</v>
      </c>
      <c r="I11" s="98">
        <f>11+0.7</f>
        <v>11.7</v>
      </c>
      <c r="J11" s="89">
        <f t="shared" si="0"/>
        <v>24.2</v>
      </c>
    </row>
    <row r="12" spans="1:10" ht="18" x14ac:dyDescent="0.25">
      <c r="A12" s="54">
        <v>8</v>
      </c>
      <c r="B12" s="168" t="s">
        <v>134</v>
      </c>
      <c r="C12" s="215" t="s">
        <v>5</v>
      </c>
      <c r="D12" s="90"/>
      <c r="E12" s="138">
        <v>2</v>
      </c>
      <c r="F12" s="152">
        <v>8</v>
      </c>
      <c r="G12" s="90"/>
      <c r="H12" s="151">
        <f>10.5+2.8-3</f>
        <v>10.3</v>
      </c>
      <c r="I12" s="152">
        <v>11.5</v>
      </c>
      <c r="J12" s="89">
        <f t="shared" si="0"/>
        <v>21.8</v>
      </c>
    </row>
    <row r="13" spans="1:10" ht="18" x14ac:dyDescent="0.25">
      <c r="A13" s="54">
        <v>9</v>
      </c>
      <c r="B13" s="170" t="s">
        <v>49</v>
      </c>
      <c r="C13" s="174">
        <v>12.5</v>
      </c>
      <c r="D13" s="87"/>
      <c r="E13" s="142">
        <v>10</v>
      </c>
      <c r="F13" s="98">
        <v>2</v>
      </c>
      <c r="G13" s="87"/>
      <c r="H13" s="91">
        <f>10.5</f>
        <v>10.5</v>
      </c>
      <c r="I13" s="98">
        <f>10.5+0.7</f>
        <v>11.2</v>
      </c>
      <c r="J13" s="89">
        <f t="shared" si="0"/>
        <v>21.7</v>
      </c>
    </row>
    <row r="14" spans="1:10" ht="18" x14ac:dyDescent="0.25">
      <c r="A14" s="54">
        <v>10</v>
      </c>
      <c r="B14" s="166" t="s">
        <v>20</v>
      </c>
      <c r="C14" s="173" t="s">
        <v>5</v>
      </c>
      <c r="D14" s="90"/>
      <c r="E14" s="138">
        <v>8</v>
      </c>
      <c r="F14" s="152">
        <v>9</v>
      </c>
      <c r="G14" s="90"/>
      <c r="H14" s="151">
        <f>11.5+0.5</f>
        <v>12</v>
      </c>
      <c r="I14" s="152">
        <f>11-4</f>
        <v>7</v>
      </c>
      <c r="J14" s="89">
        <f t="shared" si="0"/>
        <v>19</v>
      </c>
    </row>
    <row r="15" spans="1:10" ht="18" x14ac:dyDescent="0.25">
      <c r="A15" s="54">
        <v>11</v>
      </c>
      <c r="B15" s="220" t="s">
        <v>133</v>
      </c>
      <c r="C15" s="219" t="s">
        <v>5</v>
      </c>
      <c r="D15" s="87"/>
      <c r="E15" s="142">
        <v>5</v>
      </c>
      <c r="F15" s="98">
        <v>3</v>
      </c>
      <c r="G15" s="87"/>
      <c r="H15" s="91">
        <f>13-4</f>
        <v>9</v>
      </c>
      <c r="I15" s="98">
        <v>9.5</v>
      </c>
      <c r="J15" s="89">
        <f t="shared" si="0"/>
        <v>18.5</v>
      </c>
    </row>
    <row r="16" spans="1:10" ht="18" x14ac:dyDescent="0.25">
      <c r="A16" s="54">
        <v>12</v>
      </c>
      <c r="B16" s="166" t="s">
        <v>217</v>
      </c>
      <c r="C16" s="175" t="s">
        <v>5</v>
      </c>
      <c r="D16" s="87"/>
      <c r="E16" s="138">
        <v>3</v>
      </c>
      <c r="F16" s="152">
        <v>8</v>
      </c>
      <c r="G16" s="87"/>
      <c r="H16" s="151">
        <f>9.5+4.9-4</f>
        <v>10.4</v>
      </c>
      <c r="I16" s="152">
        <f>8</f>
        <v>8</v>
      </c>
      <c r="J16" s="89">
        <f t="shared" si="0"/>
        <v>18.399999999999999</v>
      </c>
    </row>
    <row r="17" spans="1:10" ht="18" x14ac:dyDescent="0.25">
      <c r="A17" s="54">
        <v>13</v>
      </c>
      <c r="B17" s="168" t="s">
        <v>213</v>
      </c>
      <c r="C17" s="175">
        <v>7.5</v>
      </c>
      <c r="D17" s="150"/>
      <c r="E17" s="142">
        <v>5</v>
      </c>
      <c r="F17" s="98">
        <v>3</v>
      </c>
      <c r="G17" s="150"/>
      <c r="H17" s="91">
        <f>8.5+2.8</f>
        <v>11.3</v>
      </c>
      <c r="I17" s="98">
        <f>4+2.5</f>
        <v>6.5</v>
      </c>
      <c r="J17" s="89">
        <f t="shared" si="0"/>
        <v>17.8</v>
      </c>
    </row>
    <row r="18" spans="1:10" ht="18" x14ac:dyDescent="0.25">
      <c r="A18" s="54">
        <v>14</v>
      </c>
      <c r="B18" s="122" t="s">
        <v>59</v>
      </c>
      <c r="C18" s="175">
        <v>10</v>
      </c>
      <c r="D18" s="87"/>
      <c r="E18" s="142">
        <v>6</v>
      </c>
      <c r="F18" s="98">
        <v>2</v>
      </c>
      <c r="G18" s="87"/>
      <c r="H18" s="91">
        <f>7.5</f>
        <v>7.5</v>
      </c>
      <c r="I18" s="98">
        <f>5+3.5</f>
        <v>8.5</v>
      </c>
      <c r="J18" s="89">
        <f t="shared" si="0"/>
        <v>16</v>
      </c>
    </row>
    <row r="19" spans="1:10" ht="18" x14ac:dyDescent="0.25">
      <c r="A19" s="54">
        <v>15</v>
      </c>
      <c r="B19" s="168" t="s">
        <v>164</v>
      </c>
      <c r="C19" s="173">
        <v>2.5</v>
      </c>
      <c r="D19" s="264"/>
      <c r="E19" s="266">
        <v>6</v>
      </c>
      <c r="F19" s="267">
        <v>3</v>
      </c>
      <c r="G19" s="264">
        <v>2</v>
      </c>
      <c r="H19" s="268">
        <f>12.5+3.5-8</f>
        <v>8</v>
      </c>
      <c r="I19" s="267">
        <f>15+1.7-5-6</f>
        <v>5.6999999999999993</v>
      </c>
      <c r="J19" s="269">
        <f t="shared" si="0"/>
        <v>15.7</v>
      </c>
    </row>
    <row r="20" spans="1:10" ht="18" x14ac:dyDescent="0.25">
      <c r="A20" s="54">
        <v>16</v>
      </c>
      <c r="B20" s="168" t="s">
        <v>96</v>
      </c>
      <c r="C20" s="173" t="s">
        <v>5</v>
      </c>
      <c r="D20" s="87"/>
      <c r="E20" s="142">
        <v>4</v>
      </c>
      <c r="F20" s="98">
        <v>10</v>
      </c>
      <c r="G20" s="87"/>
      <c r="H20" s="91">
        <f>8.5-4</f>
        <v>4.5</v>
      </c>
      <c r="I20" s="98">
        <f>10.5</f>
        <v>10.5</v>
      </c>
      <c r="J20" s="89">
        <f t="shared" si="0"/>
        <v>15</v>
      </c>
    </row>
    <row r="21" spans="1:10" ht="18" x14ac:dyDescent="0.25">
      <c r="A21" s="54">
        <v>17</v>
      </c>
      <c r="B21" s="166" t="s">
        <v>170</v>
      </c>
      <c r="C21" s="173" t="s">
        <v>5</v>
      </c>
      <c r="D21" s="87"/>
      <c r="E21" s="138">
        <v>9</v>
      </c>
      <c r="F21" s="152">
        <v>7</v>
      </c>
      <c r="G21" s="87"/>
      <c r="H21" s="151">
        <f>6-1</f>
        <v>5</v>
      </c>
      <c r="I21" s="152">
        <f>6.5+2.1</f>
        <v>8.6</v>
      </c>
      <c r="J21" s="89">
        <f t="shared" si="0"/>
        <v>13.6</v>
      </c>
    </row>
    <row r="22" spans="1:10" ht="18" x14ac:dyDescent="0.25">
      <c r="A22" s="54">
        <v>18</v>
      </c>
      <c r="B22" s="122" t="s">
        <v>43</v>
      </c>
      <c r="C22" s="175" t="s">
        <v>5</v>
      </c>
      <c r="D22" s="125"/>
      <c r="E22" s="142">
        <v>2</v>
      </c>
      <c r="F22" s="98">
        <v>6</v>
      </c>
      <c r="G22" s="125"/>
      <c r="H22" s="91">
        <f>5+1.5</f>
        <v>6.5</v>
      </c>
      <c r="I22" s="98">
        <v>7</v>
      </c>
      <c r="J22" s="89">
        <f t="shared" si="0"/>
        <v>13.5</v>
      </c>
    </row>
    <row r="23" spans="1:10" ht="18" x14ac:dyDescent="0.25">
      <c r="A23" s="54">
        <v>19</v>
      </c>
      <c r="B23" s="168" t="s">
        <v>62</v>
      </c>
      <c r="C23" s="215" t="s">
        <v>5</v>
      </c>
      <c r="D23" s="87"/>
      <c r="E23" s="142">
        <v>3</v>
      </c>
      <c r="F23" s="98">
        <v>1</v>
      </c>
      <c r="G23" s="87"/>
      <c r="H23" s="91">
        <f>4+2.5-3</f>
        <v>3.5</v>
      </c>
      <c r="I23" s="98">
        <f>6+3</f>
        <v>9</v>
      </c>
      <c r="J23" s="89">
        <f t="shared" si="0"/>
        <v>12.5</v>
      </c>
    </row>
    <row r="24" spans="1:10" ht="18" x14ac:dyDescent="0.25">
      <c r="A24" s="54">
        <v>20</v>
      </c>
      <c r="B24" s="168" t="s">
        <v>214</v>
      </c>
      <c r="C24" s="221">
        <v>10</v>
      </c>
      <c r="D24" s="150"/>
      <c r="E24" s="129">
        <v>7</v>
      </c>
      <c r="F24" s="137">
        <v>10</v>
      </c>
      <c r="G24" s="150"/>
      <c r="H24" s="140">
        <v>7</v>
      </c>
      <c r="I24" s="137">
        <v>5</v>
      </c>
      <c r="J24" s="89">
        <f t="shared" si="0"/>
        <v>12</v>
      </c>
    </row>
    <row r="25" spans="1:10" ht="18" x14ac:dyDescent="0.25">
      <c r="A25" s="54">
        <v>21</v>
      </c>
      <c r="B25" s="168" t="s">
        <v>192</v>
      </c>
      <c r="C25" s="215" t="s">
        <v>5</v>
      </c>
      <c r="D25" s="87"/>
      <c r="E25" s="143">
        <v>8</v>
      </c>
      <c r="F25" s="144">
        <v>5</v>
      </c>
      <c r="G25" s="87"/>
      <c r="H25" s="94">
        <f>6.5-3</f>
        <v>3.5</v>
      </c>
      <c r="I25" s="144">
        <v>7.5</v>
      </c>
      <c r="J25" s="89">
        <f t="shared" si="0"/>
        <v>11</v>
      </c>
    </row>
    <row r="26" spans="1:10" ht="18" x14ac:dyDescent="0.25">
      <c r="A26" s="54">
        <v>22</v>
      </c>
      <c r="B26" s="218" t="s">
        <v>15</v>
      </c>
      <c r="C26" s="215">
        <v>5</v>
      </c>
      <c r="D26" s="87"/>
      <c r="E26" s="143">
        <v>10</v>
      </c>
      <c r="F26" s="144">
        <v>9</v>
      </c>
      <c r="G26" s="87"/>
      <c r="H26" s="94">
        <v>5.5</v>
      </c>
      <c r="I26" s="144">
        <v>5.5</v>
      </c>
      <c r="J26" s="89">
        <f t="shared" si="0"/>
        <v>11</v>
      </c>
    </row>
    <row r="27" spans="1:10" ht="18" x14ac:dyDescent="0.25">
      <c r="A27" s="54">
        <v>23</v>
      </c>
      <c r="B27" s="172" t="s">
        <v>126</v>
      </c>
      <c r="C27" s="219">
        <v>12.5</v>
      </c>
      <c r="D27" s="87"/>
      <c r="E27" s="142">
        <v>1</v>
      </c>
      <c r="F27" s="98">
        <v>4</v>
      </c>
      <c r="G27" s="87"/>
      <c r="H27" s="91">
        <f>6+3-5</f>
        <v>4</v>
      </c>
      <c r="I27" s="98">
        <f>8.5+1.4-5</f>
        <v>4.9000000000000004</v>
      </c>
      <c r="J27" s="89">
        <f t="shared" si="0"/>
        <v>8.9</v>
      </c>
    </row>
    <row r="28" spans="1:10" ht="18" x14ac:dyDescent="0.25">
      <c r="A28" s="54">
        <v>24</v>
      </c>
      <c r="B28" s="166" t="s">
        <v>243</v>
      </c>
      <c r="C28" s="176" t="s">
        <v>5</v>
      </c>
      <c r="D28" s="125"/>
      <c r="E28" s="142">
        <v>4</v>
      </c>
      <c r="F28" s="98">
        <v>4</v>
      </c>
      <c r="G28" s="87"/>
      <c r="H28" s="91">
        <f>3+1</f>
        <v>4</v>
      </c>
      <c r="I28" s="98">
        <f>3+1</f>
        <v>4</v>
      </c>
      <c r="J28" s="89">
        <f t="shared" si="0"/>
        <v>8</v>
      </c>
    </row>
    <row r="29" spans="1:10" ht="18" x14ac:dyDescent="0.25">
      <c r="A29" s="54">
        <v>25</v>
      </c>
      <c r="B29" s="122" t="s">
        <v>197</v>
      </c>
      <c r="C29" s="175">
        <v>20</v>
      </c>
      <c r="D29" s="150"/>
      <c r="E29" s="142">
        <v>5</v>
      </c>
      <c r="F29" s="98">
        <v>5</v>
      </c>
      <c r="G29" s="150"/>
      <c r="H29" s="91">
        <f>2</f>
        <v>2</v>
      </c>
      <c r="I29" s="98">
        <v>2</v>
      </c>
      <c r="J29" s="89">
        <f t="shared" si="0"/>
        <v>4</v>
      </c>
    </row>
    <row r="30" spans="1:10" ht="18" x14ac:dyDescent="0.25">
      <c r="A30" s="54">
        <v>26</v>
      </c>
      <c r="B30" s="166" t="s">
        <v>244</v>
      </c>
      <c r="C30" s="173" t="s">
        <v>5</v>
      </c>
      <c r="D30" s="87"/>
      <c r="E30" s="142">
        <v>8</v>
      </c>
      <c r="F30" s="98">
        <v>6</v>
      </c>
      <c r="G30" s="87"/>
      <c r="H30" s="91">
        <f>0.5+0.5</f>
        <v>1</v>
      </c>
      <c r="I30" s="98">
        <v>1.5</v>
      </c>
      <c r="J30" s="89">
        <f t="shared" si="0"/>
        <v>2.5</v>
      </c>
    </row>
    <row r="31" spans="1:10" ht="20.25" customHeight="1" x14ac:dyDescent="0.25">
      <c r="A31" s="56">
        <v>27</v>
      </c>
      <c r="B31" s="216" t="s">
        <v>215</v>
      </c>
      <c r="C31" s="217" t="s">
        <v>5</v>
      </c>
      <c r="D31" s="90"/>
      <c r="E31" s="138">
        <v>6</v>
      </c>
      <c r="F31" s="152">
        <v>8</v>
      </c>
      <c r="G31" s="90"/>
      <c r="H31" s="151">
        <v>1.5</v>
      </c>
      <c r="I31" s="152">
        <v>0.5</v>
      </c>
      <c r="J31" s="89">
        <f t="shared" si="0"/>
        <v>2</v>
      </c>
    </row>
    <row r="32" spans="1:10" ht="15.75" customHeight="1" x14ac:dyDescent="0.25">
      <c r="A32" s="123">
        <v>28</v>
      </c>
      <c r="B32" s="166" t="s">
        <v>212</v>
      </c>
      <c r="C32" s="173" t="s">
        <v>5</v>
      </c>
      <c r="D32" s="87"/>
      <c r="E32" s="143">
        <v>9</v>
      </c>
      <c r="F32" s="144">
        <v>7</v>
      </c>
      <c r="G32" s="87"/>
      <c r="H32" s="94">
        <v>0</v>
      </c>
      <c r="I32" s="144">
        <v>1</v>
      </c>
      <c r="J32" s="89">
        <f t="shared" si="0"/>
        <v>1</v>
      </c>
    </row>
    <row r="33" spans="1:10" ht="18" x14ac:dyDescent="0.25">
      <c r="A33" s="128">
        <v>29</v>
      </c>
      <c r="B33" s="216" t="s">
        <v>216</v>
      </c>
      <c r="C33" s="217">
        <v>5</v>
      </c>
      <c r="D33" s="150"/>
      <c r="E33" s="138">
        <v>7</v>
      </c>
      <c r="F33" s="152">
        <v>9</v>
      </c>
      <c r="G33" s="150"/>
      <c r="H33" s="151">
        <v>1</v>
      </c>
      <c r="I33" s="152">
        <v>0</v>
      </c>
      <c r="J33" s="89">
        <f t="shared" si="0"/>
        <v>1</v>
      </c>
    </row>
    <row r="34" spans="1:10" ht="18" x14ac:dyDescent="0.25">
      <c r="A34" s="139">
        <v>30</v>
      </c>
      <c r="B34" s="168" t="s">
        <v>245</v>
      </c>
      <c r="C34" s="174" t="s">
        <v>5</v>
      </c>
      <c r="D34" s="90"/>
      <c r="E34" s="142">
        <v>10</v>
      </c>
      <c r="F34" s="98">
        <v>10</v>
      </c>
      <c r="G34" s="87"/>
      <c r="H34" s="91">
        <v>0</v>
      </c>
      <c r="I34" s="98">
        <v>0</v>
      </c>
      <c r="J34" s="89">
        <f t="shared" si="0"/>
        <v>0</v>
      </c>
    </row>
    <row r="35" spans="1:10" ht="18" hidden="1" x14ac:dyDescent="0.25">
      <c r="A35" s="103">
        <v>31</v>
      </c>
      <c r="B35" s="171"/>
      <c r="C35" s="173"/>
      <c r="D35" s="87"/>
      <c r="E35" s="143"/>
      <c r="F35" s="144"/>
      <c r="G35" s="90"/>
      <c r="H35" s="94"/>
      <c r="I35" s="144"/>
      <c r="J35" s="89">
        <f t="shared" si="0"/>
        <v>0</v>
      </c>
    </row>
    <row r="36" spans="1:10" ht="18" hidden="1" x14ac:dyDescent="0.25">
      <c r="A36" s="103">
        <v>32</v>
      </c>
      <c r="B36" s="169"/>
      <c r="C36" s="173"/>
      <c r="D36" s="87"/>
      <c r="E36" s="142"/>
      <c r="F36" s="98"/>
      <c r="G36" s="87"/>
      <c r="H36" s="91"/>
      <c r="I36" s="98"/>
      <c r="J36" s="89">
        <f t="shared" si="0"/>
        <v>0</v>
      </c>
    </row>
    <row r="37" spans="1:10" ht="18" hidden="1" x14ac:dyDescent="0.25">
      <c r="A37" s="103">
        <v>33</v>
      </c>
      <c r="B37" s="166"/>
      <c r="C37" s="174"/>
      <c r="D37" s="90"/>
      <c r="E37" s="143"/>
      <c r="F37" s="144"/>
      <c r="G37" s="90"/>
      <c r="H37" s="94"/>
      <c r="I37" s="144"/>
      <c r="J37" s="89">
        <f t="shared" si="0"/>
        <v>0</v>
      </c>
    </row>
    <row r="38" spans="1:10" ht="18" hidden="1" x14ac:dyDescent="0.25">
      <c r="A38" s="103">
        <v>34</v>
      </c>
      <c r="B38" s="168"/>
      <c r="C38" s="173"/>
      <c r="D38" s="87"/>
      <c r="E38" s="142"/>
      <c r="F38" s="98"/>
      <c r="G38" s="87"/>
      <c r="H38" s="91"/>
      <c r="I38" s="98"/>
      <c r="J38" s="89">
        <f t="shared" si="0"/>
        <v>0</v>
      </c>
    </row>
    <row r="39" spans="1:10" ht="18" hidden="1" x14ac:dyDescent="0.25">
      <c r="A39" s="103">
        <v>35</v>
      </c>
      <c r="B39" s="167"/>
      <c r="C39" s="173"/>
      <c r="D39" s="87"/>
      <c r="E39" s="138"/>
      <c r="F39" s="152"/>
      <c r="G39" s="150"/>
      <c r="H39" s="151"/>
      <c r="I39" s="152"/>
      <c r="J39" s="89">
        <f t="shared" si="0"/>
        <v>0</v>
      </c>
    </row>
    <row r="40" spans="1:10" ht="18" hidden="1" x14ac:dyDescent="0.25">
      <c r="A40" s="103">
        <v>36</v>
      </c>
      <c r="B40" s="168"/>
      <c r="C40" s="173"/>
      <c r="D40" s="87"/>
      <c r="E40" s="142"/>
      <c r="F40" s="98"/>
      <c r="G40" s="87"/>
      <c r="H40" s="91"/>
      <c r="I40" s="98"/>
      <c r="J40" s="89">
        <f t="shared" si="0"/>
        <v>0</v>
      </c>
    </row>
    <row r="41" spans="1:10" ht="18" hidden="1" x14ac:dyDescent="0.25">
      <c r="A41" s="103">
        <v>37</v>
      </c>
      <c r="B41" s="122"/>
      <c r="C41" s="187"/>
      <c r="D41" s="210"/>
      <c r="E41" s="129"/>
      <c r="F41" s="137"/>
      <c r="G41" s="125"/>
      <c r="H41" s="140"/>
      <c r="I41" s="137"/>
      <c r="J41" s="89">
        <f t="shared" si="0"/>
        <v>0</v>
      </c>
    </row>
    <row r="42" spans="1:10" ht="18" hidden="1" x14ac:dyDescent="0.25">
      <c r="A42" s="103">
        <v>38</v>
      </c>
      <c r="B42" s="168"/>
      <c r="C42" s="173"/>
      <c r="D42" s="87"/>
      <c r="E42" s="138"/>
      <c r="F42" s="152"/>
      <c r="G42" s="150"/>
      <c r="H42" s="151"/>
      <c r="I42" s="152"/>
      <c r="J42" s="89">
        <f t="shared" si="0"/>
        <v>0</v>
      </c>
    </row>
    <row r="43" spans="1:10" ht="18.75" hidden="1" thickBot="1" x14ac:dyDescent="0.3">
      <c r="A43" s="120">
        <v>39</v>
      </c>
      <c r="B43" s="179"/>
      <c r="C43" s="180"/>
      <c r="D43" s="211"/>
      <c r="E43" s="184"/>
      <c r="F43" s="185"/>
      <c r="G43" s="214"/>
      <c r="H43" s="183"/>
      <c r="I43" s="185"/>
      <c r="J43" s="186">
        <f t="shared" si="0"/>
        <v>0</v>
      </c>
    </row>
  </sheetData>
  <autoFilter ref="A1:J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4">
    <sortCondition descending="1" ref="J5:J34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zoomScale="60" zoomScaleNormal="60" workbookViewId="0">
      <selection activeCell="B28" sqref="B28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246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90" t="s">
        <v>251</v>
      </c>
      <c r="C5" s="208">
        <v>12.5</v>
      </c>
      <c r="D5" s="209"/>
      <c r="E5" s="213">
        <v>3</v>
      </c>
      <c r="F5" s="206">
        <v>1</v>
      </c>
      <c r="G5" s="209">
        <v>2.5</v>
      </c>
      <c r="H5" s="205">
        <f>15+6.2+2</f>
        <v>23.2</v>
      </c>
      <c r="I5" s="206">
        <f>17+6.4+2.5</f>
        <v>25.9</v>
      </c>
      <c r="J5" s="212">
        <f t="shared" ref="J5:J32" si="0">SUM(G5:I5)</f>
        <v>51.599999999999994</v>
      </c>
    </row>
    <row r="6" spans="1:10" ht="18.75" thickBot="1" x14ac:dyDescent="0.3">
      <c r="A6" s="54">
        <v>2</v>
      </c>
      <c r="B6" s="291" t="s">
        <v>254</v>
      </c>
      <c r="C6" s="292"/>
      <c r="D6" s="293"/>
      <c r="E6" s="294">
        <v>5</v>
      </c>
      <c r="F6" s="295">
        <v>6</v>
      </c>
      <c r="G6" s="293">
        <v>2</v>
      </c>
      <c r="H6" s="296">
        <f>13+3.3+2.5</f>
        <v>18.8</v>
      </c>
      <c r="I6" s="295">
        <f>12.5+3.5+2</f>
        <v>18</v>
      </c>
      <c r="J6" s="297">
        <f t="shared" si="0"/>
        <v>38.799999999999997</v>
      </c>
    </row>
    <row r="7" spans="1:10" ht="18" x14ac:dyDescent="0.25">
      <c r="A7" s="54">
        <v>3</v>
      </c>
      <c r="B7" s="280" t="s">
        <v>175</v>
      </c>
      <c r="C7" s="289" t="s">
        <v>5</v>
      </c>
      <c r="D7" s="282"/>
      <c r="E7" s="141">
        <v>6</v>
      </c>
      <c r="F7" s="146">
        <v>3</v>
      </c>
      <c r="G7" s="282">
        <v>1</v>
      </c>
      <c r="H7" s="134">
        <f>12.5+1</f>
        <v>13.5</v>
      </c>
      <c r="I7" s="146">
        <f>15+2.8+0.5</f>
        <v>18.3</v>
      </c>
      <c r="J7" s="136">
        <f t="shared" si="0"/>
        <v>32.799999999999997</v>
      </c>
    </row>
    <row r="8" spans="1:10" ht="18" x14ac:dyDescent="0.25">
      <c r="A8" s="54">
        <v>4</v>
      </c>
      <c r="B8" s="166" t="s">
        <v>20</v>
      </c>
      <c r="C8" s="175" t="s">
        <v>5</v>
      </c>
      <c r="D8" s="87"/>
      <c r="E8" s="138">
        <v>2</v>
      </c>
      <c r="F8" s="152">
        <v>5</v>
      </c>
      <c r="G8" s="87"/>
      <c r="H8" s="151">
        <f>16+1.5</f>
        <v>17.5</v>
      </c>
      <c r="I8" s="152">
        <f>13</f>
        <v>13</v>
      </c>
      <c r="J8" s="89">
        <f t="shared" si="0"/>
        <v>30.5</v>
      </c>
    </row>
    <row r="9" spans="1:10" ht="18" x14ac:dyDescent="0.25">
      <c r="A9" s="54">
        <v>5</v>
      </c>
      <c r="B9" s="168" t="s">
        <v>49</v>
      </c>
      <c r="C9" s="173">
        <v>12.5</v>
      </c>
      <c r="D9" s="150"/>
      <c r="E9" s="142">
        <v>4</v>
      </c>
      <c r="F9" s="98">
        <v>2</v>
      </c>
      <c r="G9" s="150"/>
      <c r="H9" s="91">
        <f>9+3.5</f>
        <v>12.5</v>
      </c>
      <c r="I9" s="98">
        <f>16+1.5</f>
        <v>17.5</v>
      </c>
      <c r="J9" s="89">
        <f t="shared" si="0"/>
        <v>30</v>
      </c>
    </row>
    <row r="10" spans="1:10" ht="18" x14ac:dyDescent="0.25">
      <c r="A10" s="54">
        <v>6</v>
      </c>
      <c r="B10" s="168" t="s">
        <v>59</v>
      </c>
      <c r="C10" s="221">
        <v>7.5</v>
      </c>
      <c r="D10" s="150"/>
      <c r="E10" s="129">
        <v>1</v>
      </c>
      <c r="F10" s="137">
        <v>5</v>
      </c>
      <c r="G10" s="150"/>
      <c r="H10" s="140">
        <f>17</f>
        <v>17</v>
      </c>
      <c r="I10" s="137">
        <f>8+2.8</f>
        <v>10.8</v>
      </c>
      <c r="J10" s="89">
        <f t="shared" si="0"/>
        <v>27.8</v>
      </c>
    </row>
    <row r="11" spans="1:10" ht="18" x14ac:dyDescent="0.25">
      <c r="A11" s="54">
        <v>7</v>
      </c>
      <c r="B11" s="166" t="s">
        <v>19</v>
      </c>
      <c r="C11" s="173"/>
      <c r="D11" s="87"/>
      <c r="E11" s="142">
        <v>9</v>
      </c>
      <c r="F11" s="98">
        <v>8</v>
      </c>
      <c r="G11" s="87">
        <v>1.5</v>
      </c>
      <c r="H11" s="91">
        <f>11+1.5</f>
        <v>12.5</v>
      </c>
      <c r="I11" s="98">
        <f>11.5+1.5</f>
        <v>13</v>
      </c>
      <c r="J11" s="89">
        <f t="shared" si="0"/>
        <v>27</v>
      </c>
    </row>
    <row r="12" spans="1:10" ht="18" x14ac:dyDescent="0.25">
      <c r="A12" s="54">
        <v>8</v>
      </c>
      <c r="B12" s="166" t="s">
        <v>25</v>
      </c>
      <c r="C12" s="173">
        <v>15</v>
      </c>
      <c r="D12" s="87"/>
      <c r="E12" s="138">
        <v>8</v>
      </c>
      <c r="F12" s="152">
        <v>7</v>
      </c>
      <c r="G12" s="87">
        <v>0.5</v>
      </c>
      <c r="H12" s="151">
        <f>11.5+0.5</f>
        <v>12</v>
      </c>
      <c r="I12" s="152">
        <f>12+1</f>
        <v>13</v>
      </c>
      <c r="J12" s="89">
        <f t="shared" si="0"/>
        <v>25.5</v>
      </c>
    </row>
    <row r="13" spans="1:10" ht="18" x14ac:dyDescent="0.25">
      <c r="A13" s="54">
        <v>9</v>
      </c>
      <c r="B13" s="168" t="s">
        <v>252</v>
      </c>
      <c r="C13" s="215">
        <v>20</v>
      </c>
      <c r="D13" s="87"/>
      <c r="E13" s="142">
        <v>7</v>
      </c>
      <c r="F13" s="98">
        <v>3</v>
      </c>
      <c r="G13" s="87"/>
      <c r="H13" s="91">
        <f>12</f>
        <v>12</v>
      </c>
      <c r="I13" s="98">
        <f>10+2.1</f>
        <v>12.1</v>
      </c>
      <c r="J13" s="89">
        <f t="shared" si="0"/>
        <v>24.1</v>
      </c>
    </row>
    <row r="14" spans="1:10" ht="18" x14ac:dyDescent="0.25">
      <c r="A14" s="54">
        <v>10</v>
      </c>
      <c r="B14" s="216" t="s">
        <v>248</v>
      </c>
      <c r="C14" s="217">
        <v>17.5</v>
      </c>
      <c r="D14" s="265"/>
      <c r="E14" s="284">
        <v>1</v>
      </c>
      <c r="F14" s="286">
        <v>1</v>
      </c>
      <c r="G14" s="265"/>
      <c r="H14" s="288">
        <f>12</f>
        <v>12</v>
      </c>
      <c r="I14" s="286">
        <f>12</f>
        <v>12</v>
      </c>
      <c r="J14" s="269">
        <f t="shared" si="0"/>
        <v>24</v>
      </c>
    </row>
    <row r="15" spans="1:10" ht="18" x14ac:dyDescent="0.25">
      <c r="A15" s="54">
        <v>11</v>
      </c>
      <c r="B15" s="218" t="s">
        <v>205</v>
      </c>
      <c r="C15" s="215">
        <v>17.5</v>
      </c>
      <c r="D15" s="87"/>
      <c r="E15" s="143">
        <v>2</v>
      </c>
      <c r="F15" s="144">
        <v>9</v>
      </c>
      <c r="G15" s="87"/>
      <c r="H15" s="94">
        <f>11+0.7</f>
        <v>11.7</v>
      </c>
      <c r="I15" s="144">
        <f>11</f>
        <v>11</v>
      </c>
      <c r="J15" s="89">
        <f t="shared" si="0"/>
        <v>22.7</v>
      </c>
    </row>
    <row r="16" spans="1:10" ht="18" x14ac:dyDescent="0.25">
      <c r="A16" s="54">
        <v>12</v>
      </c>
      <c r="B16" s="168" t="s">
        <v>179</v>
      </c>
      <c r="C16" s="215">
        <v>5</v>
      </c>
      <c r="D16" s="90"/>
      <c r="E16" s="138">
        <v>4</v>
      </c>
      <c r="F16" s="152">
        <v>7</v>
      </c>
      <c r="G16" s="90"/>
      <c r="H16" s="151">
        <f>14</f>
        <v>14</v>
      </c>
      <c r="I16" s="152">
        <f>7+0.7-1</f>
        <v>6.7</v>
      </c>
      <c r="J16" s="89">
        <f t="shared" si="0"/>
        <v>20.7</v>
      </c>
    </row>
    <row r="17" spans="1:10" ht="18" x14ac:dyDescent="0.25">
      <c r="A17" s="54">
        <v>13</v>
      </c>
      <c r="B17" s="122" t="s">
        <v>96</v>
      </c>
      <c r="C17" s="175" t="s">
        <v>5</v>
      </c>
      <c r="D17" s="125"/>
      <c r="E17" s="142">
        <v>5</v>
      </c>
      <c r="F17" s="98">
        <v>2</v>
      </c>
      <c r="G17" s="125"/>
      <c r="H17" s="91">
        <f>8</f>
        <v>8</v>
      </c>
      <c r="I17" s="98">
        <f>11+1.4</f>
        <v>12.4</v>
      </c>
      <c r="J17" s="89">
        <f t="shared" si="0"/>
        <v>20.399999999999999</v>
      </c>
    </row>
    <row r="18" spans="1:10" ht="18" x14ac:dyDescent="0.25">
      <c r="A18" s="54">
        <v>14</v>
      </c>
      <c r="B18" s="168" t="s">
        <v>250</v>
      </c>
      <c r="C18" s="173" t="s">
        <v>5</v>
      </c>
      <c r="D18" s="264"/>
      <c r="E18" s="266">
        <v>9</v>
      </c>
      <c r="F18" s="267">
        <v>4</v>
      </c>
      <c r="G18" s="264"/>
      <c r="H18" s="268">
        <f>6</f>
        <v>6</v>
      </c>
      <c r="I18" s="267">
        <f>14</f>
        <v>14</v>
      </c>
      <c r="J18" s="269">
        <f t="shared" si="0"/>
        <v>20</v>
      </c>
    </row>
    <row r="19" spans="1:10" ht="18" x14ac:dyDescent="0.25">
      <c r="A19" s="54">
        <v>15</v>
      </c>
      <c r="B19" s="172" t="s">
        <v>62</v>
      </c>
      <c r="C19" s="219">
        <v>5</v>
      </c>
      <c r="D19" s="87"/>
      <c r="E19" s="142">
        <v>3</v>
      </c>
      <c r="F19" s="98">
        <v>8</v>
      </c>
      <c r="G19" s="87"/>
      <c r="H19" s="91">
        <f>10</f>
        <v>10</v>
      </c>
      <c r="I19" s="98">
        <f>6.5</f>
        <v>6.5</v>
      </c>
      <c r="J19" s="89">
        <f t="shared" si="0"/>
        <v>16.5</v>
      </c>
    </row>
    <row r="20" spans="1:10" ht="18" x14ac:dyDescent="0.25">
      <c r="A20" s="54">
        <v>16</v>
      </c>
      <c r="B20" s="122" t="s">
        <v>53</v>
      </c>
      <c r="C20" s="175" t="s">
        <v>5</v>
      </c>
      <c r="D20" s="87"/>
      <c r="E20" s="142">
        <v>6</v>
      </c>
      <c r="F20" s="98">
        <v>6</v>
      </c>
      <c r="G20" s="87"/>
      <c r="H20" s="91">
        <f>7.5+0.7</f>
        <v>8.1999999999999993</v>
      </c>
      <c r="I20" s="98">
        <f>7.5+0.7</f>
        <v>8.1999999999999993</v>
      </c>
      <c r="J20" s="89">
        <f t="shared" si="0"/>
        <v>16.399999999999999</v>
      </c>
    </row>
    <row r="21" spans="1:10" ht="18" x14ac:dyDescent="0.25">
      <c r="A21" s="54">
        <v>17</v>
      </c>
      <c r="B21" s="168" t="s">
        <v>126</v>
      </c>
      <c r="C21" s="173">
        <v>10</v>
      </c>
      <c r="D21" s="265"/>
      <c r="E21" s="266">
        <v>1</v>
      </c>
      <c r="F21" s="267">
        <v>2</v>
      </c>
      <c r="G21" s="265"/>
      <c r="H21" s="268">
        <f>7+1</f>
        <v>8</v>
      </c>
      <c r="I21" s="267">
        <f>6+1.5</f>
        <v>7.5</v>
      </c>
      <c r="J21" s="269">
        <f t="shared" si="0"/>
        <v>15.5</v>
      </c>
    </row>
    <row r="22" spans="1:10" ht="18" x14ac:dyDescent="0.25">
      <c r="A22" s="54">
        <v>18</v>
      </c>
      <c r="B22" s="122" t="s">
        <v>93</v>
      </c>
      <c r="C22" s="175">
        <v>7.5</v>
      </c>
      <c r="D22" s="150"/>
      <c r="E22" s="142">
        <v>8</v>
      </c>
      <c r="F22" s="98">
        <v>4</v>
      </c>
      <c r="G22" s="150"/>
      <c r="H22" s="91">
        <f>6.5</f>
        <v>6.5</v>
      </c>
      <c r="I22" s="98">
        <f>9</f>
        <v>9</v>
      </c>
      <c r="J22" s="89">
        <f t="shared" si="0"/>
        <v>15.5</v>
      </c>
    </row>
    <row r="23" spans="1:10" ht="18" x14ac:dyDescent="0.25">
      <c r="A23" s="54">
        <v>19</v>
      </c>
      <c r="B23" s="220" t="s">
        <v>15</v>
      </c>
      <c r="C23" s="219">
        <v>5</v>
      </c>
      <c r="D23" s="87"/>
      <c r="E23" s="142">
        <v>7</v>
      </c>
      <c r="F23" s="98">
        <v>3</v>
      </c>
      <c r="G23" s="87"/>
      <c r="H23" s="91">
        <f>7+0.7</f>
        <v>7.7</v>
      </c>
      <c r="I23" s="98">
        <f>5+2</f>
        <v>7</v>
      </c>
      <c r="J23" s="89">
        <f t="shared" si="0"/>
        <v>14.7</v>
      </c>
    </row>
    <row r="24" spans="1:10" ht="18" x14ac:dyDescent="0.25">
      <c r="A24" s="54">
        <v>20</v>
      </c>
      <c r="B24" s="218" t="s">
        <v>243</v>
      </c>
      <c r="C24" s="215" t="s">
        <v>5</v>
      </c>
      <c r="D24" s="281"/>
      <c r="E24" s="266">
        <v>4</v>
      </c>
      <c r="F24" s="267">
        <v>9</v>
      </c>
      <c r="G24" s="281"/>
      <c r="H24" s="268">
        <f>4+0.5</f>
        <v>4.5</v>
      </c>
      <c r="I24" s="267">
        <f>6</f>
        <v>6</v>
      </c>
      <c r="J24" s="269">
        <f t="shared" si="0"/>
        <v>10.5</v>
      </c>
    </row>
    <row r="25" spans="1:10" ht="18" x14ac:dyDescent="0.25">
      <c r="A25" s="54">
        <v>21</v>
      </c>
      <c r="B25" s="168" t="s">
        <v>253</v>
      </c>
      <c r="C25" s="215">
        <v>7.5</v>
      </c>
      <c r="D25" s="87"/>
      <c r="E25" s="143">
        <v>5</v>
      </c>
      <c r="F25" s="144">
        <v>4</v>
      </c>
      <c r="G25" s="87"/>
      <c r="H25" s="94">
        <f>3</f>
        <v>3</v>
      </c>
      <c r="I25" s="144">
        <f>4</f>
        <v>4</v>
      </c>
      <c r="J25" s="89">
        <f t="shared" si="0"/>
        <v>7</v>
      </c>
    </row>
    <row r="26" spans="1:10" ht="18" x14ac:dyDescent="0.25">
      <c r="A26" s="54">
        <v>22</v>
      </c>
      <c r="B26" s="166" t="s">
        <v>256</v>
      </c>
      <c r="C26" s="173" t="s">
        <v>5</v>
      </c>
      <c r="D26" s="90"/>
      <c r="E26" s="138">
        <v>6</v>
      </c>
      <c r="F26" s="152">
        <v>1</v>
      </c>
      <c r="G26" s="90"/>
      <c r="H26" s="151">
        <f>2.5+0.5</f>
        <v>3</v>
      </c>
      <c r="I26" s="152">
        <f>7+1-4</f>
        <v>4</v>
      </c>
      <c r="J26" s="89">
        <f t="shared" si="0"/>
        <v>7</v>
      </c>
    </row>
    <row r="27" spans="1:10" ht="18" x14ac:dyDescent="0.25">
      <c r="A27" s="54">
        <v>23</v>
      </c>
      <c r="B27" s="170" t="s">
        <v>133</v>
      </c>
      <c r="C27" s="174" t="s">
        <v>5</v>
      </c>
      <c r="D27" s="87"/>
      <c r="E27" s="142">
        <v>3</v>
      </c>
      <c r="F27" s="98">
        <v>5</v>
      </c>
      <c r="G27" s="87"/>
      <c r="H27" s="91">
        <f>5+2.5</f>
        <v>7.5</v>
      </c>
      <c r="I27" s="98">
        <f>3+0.5-4</f>
        <v>-0.5</v>
      </c>
      <c r="J27" s="89">
        <f t="shared" si="0"/>
        <v>7</v>
      </c>
    </row>
    <row r="28" spans="1:10" ht="18" x14ac:dyDescent="0.25">
      <c r="A28" s="54">
        <v>24</v>
      </c>
      <c r="B28" s="168" t="s">
        <v>249</v>
      </c>
      <c r="C28" s="175">
        <v>10</v>
      </c>
      <c r="D28" s="150"/>
      <c r="E28" s="142">
        <v>9</v>
      </c>
      <c r="F28" s="98">
        <v>8</v>
      </c>
      <c r="G28" s="150"/>
      <c r="H28" s="91">
        <f>1</f>
        <v>1</v>
      </c>
      <c r="I28" s="98">
        <f>1.5</f>
        <v>1.5</v>
      </c>
      <c r="J28" s="89">
        <f t="shared" si="0"/>
        <v>2.5</v>
      </c>
    </row>
    <row r="29" spans="1:10" ht="18" x14ac:dyDescent="0.25">
      <c r="A29" s="54">
        <v>25</v>
      </c>
      <c r="B29" s="218" t="s">
        <v>194</v>
      </c>
      <c r="C29" s="215" t="s">
        <v>5</v>
      </c>
      <c r="D29" s="87"/>
      <c r="E29" s="138">
        <v>2</v>
      </c>
      <c r="F29" s="152">
        <v>7</v>
      </c>
      <c r="G29" s="87"/>
      <c r="H29" s="151">
        <f>6+2.5-8</f>
        <v>0.5</v>
      </c>
      <c r="I29" s="152">
        <f>2+1-4</f>
        <v>-1</v>
      </c>
      <c r="J29" s="89">
        <f t="shared" si="0"/>
        <v>-0.5</v>
      </c>
    </row>
    <row r="30" spans="1:10" ht="20.25" customHeight="1" x14ac:dyDescent="0.25">
      <c r="A30" s="56">
        <v>26</v>
      </c>
      <c r="B30" s="166" t="s">
        <v>134</v>
      </c>
      <c r="C30" s="176" t="s">
        <v>5</v>
      </c>
      <c r="D30" s="125"/>
      <c r="E30" s="142">
        <v>7</v>
      </c>
      <c r="F30" s="98">
        <v>6</v>
      </c>
      <c r="G30" s="87"/>
      <c r="H30" s="91">
        <f>2</f>
        <v>2</v>
      </c>
      <c r="I30" s="98">
        <f>2.5-5-4</f>
        <v>-6.5</v>
      </c>
      <c r="J30" s="89">
        <f t="shared" si="0"/>
        <v>-4.5</v>
      </c>
    </row>
    <row r="31" spans="1:10" ht="15.75" customHeight="1" x14ac:dyDescent="0.25">
      <c r="A31" s="123">
        <v>27</v>
      </c>
      <c r="B31" s="220" t="s">
        <v>247</v>
      </c>
      <c r="C31" s="215">
        <v>20</v>
      </c>
      <c r="D31" s="264"/>
      <c r="E31" s="283">
        <v>8</v>
      </c>
      <c r="F31" s="285">
        <v>9</v>
      </c>
      <c r="G31" s="264"/>
      <c r="H31" s="287">
        <f>1.5-8</f>
        <v>-6.5</v>
      </c>
      <c r="I31" s="285">
        <f>1</f>
        <v>1</v>
      </c>
      <c r="J31" s="269">
        <f t="shared" si="0"/>
        <v>-5.5</v>
      </c>
    </row>
    <row r="32" spans="1:10" ht="18" x14ac:dyDescent="0.25">
      <c r="A32" s="54">
        <v>28</v>
      </c>
      <c r="B32" s="166" t="s">
        <v>255</v>
      </c>
      <c r="C32" s="173" t="s">
        <v>5</v>
      </c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32">
    <sortCondition descending="1" ref="J5:J32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39.28515625" customWidth="1"/>
    <col min="3" max="3" width="7.7109375" customWidth="1"/>
    <col min="4" max="4" width="7.7109375" hidden="1" customWidth="1"/>
  </cols>
  <sheetData>
    <row r="1" spans="1:10" x14ac:dyDescent="0.25">
      <c r="A1" s="316" t="s">
        <v>257</v>
      </c>
      <c r="B1" s="317"/>
      <c r="C1" s="317"/>
      <c r="D1" s="317"/>
      <c r="E1" s="317"/>
      <c r="F1" s="317"/>
      <c r="G1" s="317"/>
      <c r="H1" s="317"/>
      <c r="I1" s="317"/>
      <c r="J1" s="318"/>
    </row>
    <row r="2" spans="1:10" ht="15.75" thickBot="1" x14ac:dyDescent="0.3">
      <c r="A2" s="319"/>
      <c r="B2" s="307"/>
      <c r="C2" s="307"/>
      <c r="D2" s="307"/>
      <c r="E2" s="307"/>
      <c r="F2" s="307"/>
      <c r="G2" s="307"/>
      <c r="H2" s="307"/>
      <c r="I2" s="307"/>
      <c r="J2" s="320"/>
    </row>
    <row r="3" spans="1:10" ht="16.5" thickBot="1" x14ac:dyDescent="0.3">
      <c r="A3" s="308"/>
      <c r="B3" s="310" t="s">
        <v>0</v>
      </c>
      <c r="C3" s="323" t="s">
        <v>4</v>
      </c>
      <c r="D3" s="323" t="s">
        <v>1</v>
      </c>
      <c r="E3" s="321" t="s">
        <v>63</v>
      </c>
      <c r="F3" s="322"/>
      <c r="G3" s="313" t="s">
        <v>2</v>
      </c>
      <c r="H3" s="313"/>
      <c r="I3" s="313"/>
      <c r="J3" s="314" t="s">
        <v>3</v>
      </c>
    </row>
    <row r="4" spans="1:10" ht="16.5" thickBot="1" x14ac:dyDescent="0.3">
      <c r="A4" s="309"/>
      <c r="B4" s="311"/>
      <c r="C4" s="324"/>
      <c r="D4" s="324"/>
      <c r="E4" s="3">
        <v>1</v>
      </c>
      <c r="F4" s="177">
        <v>2</v>
      </c>
      <c r="G4" s="5">
        <v>0</v>
      </c>
      <c r="H4" s="178">
        <v>1</v>
      </c>
      <c r="I4" s="130">
        <v>2</v>
      </c>
      <c r="J4" s="315"/>
    </row>
    <row r="5" spans="1:10" ht="18" x14ac:dyDescent="0.25">
      <c r="A5" s="131">
        <v>1</v>
      </c>
      <c r="B5" s="275" t="s">
        <v>206</v>
      </c>
      <c r="C5" s="276">
        <v>7.5</v>
      </c>
      <c r="D5" s="274"/>
      <c r="E5" s="213">
        <v>3</v>
      </c>
      <c r="F5" s="206">
        <v>3</v>
      </c>
      <c r="G5" s="274">
        <v>2.5</v>
      </c>
      <c r="H5" s="205">
        <f>14+5+2.5</f>
        <v>21.5</v>
      </c>
      <c r="I5" s="206">
        <f>14+5+2.5</f>
        <v>21.5</v>
      </c>
      <c r="J5" s="212">
        <f>SUM(G5:I5)</f>
        <v>45.5</v>
      </c>
    </row>
    <row r="6" spans="1:10" ht="18.75" thickBot="1" x14ac:dyDescent="0.3">
      <c r="A6" s="54">
        <v>2</v>
      </c>
      <c r="B6" s="147" t="s">
        <v>31</v>
      </c>
      <c r="C6" s="180">
        <v>7.5</v>
      </c>
      <c r="D6" s="100"/>
      <c r="E6" s="153">
        <v>8</v>
      </c>
      <c r="F6" s="101">
        <v>1</v>
      </c>
      <c r="G6" s="100">
        <v>2</v>
      </c>
      <c r="H6" s="115">
        <f>10.5</f>
        <v>10.5</v>
      </c>
      <c r="I6" s="101">
        <f>16+0.7+1</f>
        <v>17.7</v>
      </c>
      <c r="J6" s="186">
        <f>SUM(G6:I6)</f>
        <v>30.2</v>
      </c>
    </row>
    <row r="7" spans="1:10" ht="18.75" thickBot="1" x14ac:dyDescent="0.3">
      <c r="A7" s="54">
        <v>3</v>
      </c>
      <c r="B7" s="325" t="s">
        <v>213</v>
      </c>
      <c r="C7" s="326">
        <v>7.5</v>
      </c>
      <c r="D7" s="133"/>
      <c r="E7" s="327">
        <v>4</v>
      </c>
      <c r="F7" s="328">
        <v>7</v>
      </c>
      <c r="G7" s="133">
        <v>0.5</v>
      </c>
      <c r="H7" s="329">
        <f>13+2</f>
        <v>15</v>
      </c>
      <c r="I7" s="328">
        <f>11+1.5</f>
        <v>12.5</v>
      </c>
      <c r="J7" s="136">
        <f>SUM(G7:I7)</f>
        <v>28</v>
      </c>
    </row>
    <row r="8" spans="1:10" ht="18" x14ac:dyDescent="0.25">
      <c r="A8" s="54">
        <v>4</v>
      </c>
      <c r="B8" s="168" t="s">
        <v>38</v>
      </c>
      <c r="C8" s="174" t="s">
        <v>5</v>
      </c>
      <c r="D8" s="87"/>
      <c r="E8" s="142">
        <v>6</v>
      </c>
      <c r="F8" s="98">
        <v>2</v>
      </c>
      <c r="G8" s="87">
        <v>1</v>
      </c>
      <c r="H8" s="91">
        <f>11.5-4</f>
        <v>7.5</v>
      </c>
      <c r="I8" s="146">
        <f>15+0.7+2</f>
        <v>17.7</v>
      </c>
      <c r="J8" s="89">
        <f>SUM(G8:I8)</f>
        <v>26.2</v>
      </c>
    </row>
    <row r="9" spans="1:10" ht="18" x14ac:dyDescent="0.25">
      <c r="A9" s="54">
        <v>5</v>
      </c>
      <c r="B9" s="216" t="s">
        <v>126</v>
      </c>
      <c r="C9" s="217">
        <v>12.5</v>
      </c>
      <c r="D9" s="90"/>
      <c r="E9" s="138">
        <v>3</v>
      </c>
      <c r="F9" s="152">
        <v>4</v>
      </c>
      <c r="G9" s="90"/>
      <c r="H9" s="151">
        <f>9.5+2.1</f>
        <v>11.6</v>
      </c>
      <c r="I9" s="152">
        <f>13+0.5</f>
        <v>13.5</v>
      </c>
      <c r="J9" s="89">
        <f>SUM(G9:I9)</f>
        <v>25.1</v>
      </c>
    </row>
    <row r="10" spans="1:10" ht="18" x14ac:dyDescent="0.25">
      <c r="A10" s="54">
        <v>6</v>
      </c>
      <c r="B10" s="168" t="s">
        <v>21</v>
      </c>
      <c r="C10" s="215" t="s">
        <v>5</v>
      </c>
      <c r="D10" s="87"/>
      <c r="E10" s="142">
        <v>7</v>
      </c>
      <c r="F10" s="98">
        <v>5</v>
      </c>
      <c r="G10" s="87">
        <v>1.5</v>
      </c>
      <c r="H10" s="91">
        <f>11+0.5</f>
        <v>11.5</v>
      </c>
      <c r="I10" s="98">
        <f>12</f>
        <v>12</v>
      </c>
      <c r="J10" s="89">
        <f>SUM(G10:I10)</f>
        <v>25</v>
      </c>
    </row>
    <row r="11" spans="1:10" ht="18" x14ac:dyDescent="0.25">
      <c r="A11" s="54">
        <v>7</v>
      </c>
      <c r="B11" s="218" t="s">
        <v>25</v>
      </c>
      <c r="C11" s="215">
        <v>15</v>
      </c>
      <c r="D11" s="265"/>
      <c r="E11" s="266">
        <v>2</v>
      </c>
      <c r="F11" s="267">
        <v>4</v>
      </c>
      <c r="G11" s="265"/>
      <c r="H11" s="268">
        <f>15</f>
        <v>15</v>
      </c>
      <c r="I11" s="267">
        <f>8.5+1.4</f>
        <v>9.9</v>
      </c>
      <c r="J11" s="269">
        <f>SUM(G11:I11)</f>
        <v>24.9</v>
      </c>
    </row>
    <row r="12" spans="1:10" ht="18" x14ac:dyDescent="0.25">
      <c r="A12" s="54">
        <v>8</v>
      </c>
      <c r="B12" s="166" t="s">
        <v>179</v>
      </c>
      <c r="C12" s="173">
        <v>5</v>
      </c>
      <c r="D12" s="87"/>
      <c r="E12" s="142">
        <v>1</v>
      </c>
      <c r="F12" s="98">
        <v>6</v>
      </c>
      <c r="G12" s="87"/>
      <c r="H12" s="91">
        <f>16+0.7+1.5</f>
        <v>18.2</v>
      </c>
      <c r="I12" s="98">
        <f>11.5-3-3</f>
        <v>5.5</v>
      </c>
      <c r="J12" s="89">
        <f>SUM(G12:I12)</f>
        <v>23.7</v>
      </c>
    </row>
    <row r="13" spans="1:10" ht="18" x14ac:dyDescent="0.25">
      <c r="A13" s="54">
        <v>9</v>
      </c>
      <c r="B13" s="172" t="s">
        <v>170</v>
      </c>
      <c r="C13" s="219" t="s">
        <v>5</v>
      </c>
      <c r="D13" s="264"/>
      <c r="E13" s="266">
        <v>2</v>
      </c>
      <c r="F13" s="267">
        <v>1</v>
      </c>
      <c r="G13" s="264"/>
      <c r="H13" s="268">
        <f>6+2.5</f>
        <v>8.5</v>
      </c>
      <c r="I13" s="267">
        <f>11.5</f>
        <v>11.5</v>
      </c>
      <c r="J13" s="269">
        <f>SUM(G13:I13)</f>
        <v>20</v>
      </c>
    </row>
    <row r="14" spans="1:10" ht="18" x14ac:dyDescent="0.25">
      <c r="A14" s="54">
        <v>10</v>
      </c>
      <c r="B14" s="168" t="s">
        <v>59</v>
      </c>
      <c r="C14" s="215"/>
      <c r="D14" s="87"/>
      <c r="E14" s="138">
        <v>1</v>
      </c>
      <c r="F14" s="152">
        <v>5</v>
      </c>
      <c r="G14" s="87"/>
      <c r="H14" s="151">
        <f>11.5+0.7</f>
        <v>12.2</v>
      </c>
      <c r="I14" s="98">
        <f>9.5-3</f>
        <v>6.5</v>
      </c>
      <c r="J14" s="89">
        <f>SUM(G14:I14)</f>
        <v>18.7</v>
      </c>
    </row>
    <row r="15" spans="1:10" ht="18" x14ac:dyDescent="0.25">
      <c r="A15" s="54">
        <v>11</v>
      </c>
      <c r="B15" s="168" t="s">
        <v>150</v>
      </c>
      <c r="C15" s="173">
        <v>2.5</v>
      </c>
      <c r="D15" s="87"/>
      <c r="E15" s="143">
        <v>7</v>
      </c>
      <c r="F15" s="144">
        <v>8</v>
      </c>
      <c r="G15" s="87"/>
      <c r="H15" s="94">
        <f>6.5+0.7+1</f>
        <v>8.1999999999999993</v>
      </c>
      <c r="I15" s="144">
        <f>10.5</f>
        <v>10.5</v>
      </c>
      <c r="J15" s="89">
        <f>SUM(G15:I15)</f>
        <v>18.7</v>
      </c>
    </row>
    <row r="16" spans="1:10" ht="18" x14ac:dyDescent="0.25">
      <c r="A16" s="54">
        <v>12</v>
      </c>
      <c r="B16" s="166" t="s">
        <v>20</v>
      </c>
      <c r="C16" s="173" t="s">
        <v>5</v>
      </c>
      <c r="D16" s="150"/>
      <c r="E16" s="142">
        <v>5</v>
      </c>
      <c r="F16" s="98">
        <v>3</v>
      </c>
      <c r="G16" s="150"/>
      <c r="H16" s="91">
        <f>12</f>
        <v>12</v>
      </c>
      <c r="I16" s="98">
        <f>9.5-3</f>
        <v>6.5</v>
      </c>
      <c r="J16" s="89">
        <f>SUM(G16:I16)</f>
        <v>18.5</v>
      </c>
    </row>
    <row r="17" spans="1:10" ht="18" x14ac:dyDescent="0.25">
      <c r="A17" s="54">
        <v>13</v>
      </c>
      <c r="B17" s="168" t="s">
        <v>49</v>
      </c>
      <c r="C17" s="215">
        <v>2.5</v>
      </c>
      <c r="D17" s="150"/>
      <c r="E17" s="129">
        <v>4</v>
      </c>
      <c r="F17" s="137">
        <v>2</v>
      </c>
      <c r="G17" s="150"/>
      <c r="H17" s="140">
        <f>8.5+2.1-4</f>
        <v>6.6</v>
      </c>
      <c r="I17" s="137">
        <f>10.5+1.4</f>
        <v>11.9</v>
      </c>
      <c r="J17" s="89">
        <f>SUM(G17:I17)</f>
        <v>18.5</v>
      </c>
    </row>
    <row r="18" spans="1:10" ht="18" x14ac:dyDescent="0.25">
      <c r="A18" s="54">
        <v>14</v>
      </c>
      <c r="B18" s="218" t="s">
        <v>134</v>
      </c>
      <c r="C18" s="215" t="s">
        <v>5</v>
      </c>
      <c r="D18" s="87"/>
      <c r="E18" s="142">
        <v>5</v>
      </c>
      <c r="F18" s="98">
        <v>1</v>
      </c>
      <c r="G18" s="87"/>
      <c r="H18" s="91">
        <v>7.5</v>
      </c>
      <c r="I18" s="98">
        <f>7+1.5</f>
        <v>8.5</v>
      </c>
      <c r="J18" s="89">
        <f>SUM(G18:I18)</f>
        <v>16</v>
      </c>
    </row>
    <row r="19" spans="1:10" ht="18" x14ac:dyDescent="0.25">
      <c r="A19" s="54">
        <v>15</v>
      </c>
      <c r="B19" s="122" t="s">
        <v>258</v>
      </c>
      <c r="C19" s="175" t="s">
        <v>5</v>
      </c>
      <c r="D19" s="150"/>
      <c r="E19" s="142">
        <v>1</v>
      </c>
      <c r="F19" s="98">
        <v>3</v>
      </c>
      <c r="G19" s="150"/>
      <c r="H19" s="91">
        <f>7+1</f>
        <v>8</v>
      </c>
      <c r="I19" s="98">
        <f>5+1</f>
        <v>6</v>
      </c>
      <c r="J19" s="89">
        <f>SUM(G19:I19)</f>
        <v>14</v>
      </c>
    </row>
    <row r="20" spans="1:10" ht="18" x14ac:dyDescent="0.25">
      <c r="A20" s="54">
        <v>16</v>
      </c>
      <c r="B20" s="168" t="s">
        <v>40</v>
      </c>
      <c r="C20" s="173">
        <v>20</v>
      </c>
      <c r="D20" s="150"/>
      <c r="E20" s="142">
        <v>8</v>
      </c>
      <c r="F20" s="98">
        <v>6</v>
      </c>
      <c r="G20" s="150"/>
      <c r="H20" s="91">
        <f>6</f>
        <v>6</v>
      </c>
      <c r="I20" s="98">
        <f>7+0.7</f>
        <v>7.7</v>
      </c>
      <c r="J20" s="89">
        <f>SUM(G20:I20)</f>
        <v>13.7</v>
      </c>
    </row>
    <row r="21" spans="1:10" ht="18" x14ac:dyDescent="0.25">
      <c r="A21" s="54">
        <v>17</v>
      </c>
      <c r="B21" s="170" t="s">
        <v>11</v>
      </c>
      <c r="C21" s="174">
        <v>12.5</v>
      </c>
      <c r="D21" s="265"/>
      <c r="E21" s="284">
        <v>2</v>
      </c>
      <c r="F21" s="286">
        <v>6</v>
      </c>
      <c r="G21" s="265"/>
      <c r="H21" s="288">
        <f>10.5</f>
        <v>10.5</v>
      </c>
      <c r="I21" s="286">
        <f>2.5+0.5</f>
        <v>3</v>
      </c>
      <c r="J21" s="89">
        <f>SUM(G21:I21)</f>
        <v>13.5</v>
      </c>
    </row>
    <row r="22" spans="1:10" ht="18" x14ac:dyDescent="0.25">
      <c r="A22" s="54">
        <v>18</v>
      </c>
      <c r="B22" s="122" t="s">
        <v>62</v>
      </c>
      <c r="C22" s="175">
        <v>5</v>
      </c>
      <c r="D22" s="87"/>
      <c r="E22" s="142">
        <v>6</v>
      </c>
      <c r="F22" s="98">
        <v>7</v>
      </c>
      <c r="G22" s="87"/>
      <c r="H22" s="91">
        <f>7</f>
        <v>7</v>
      </c>
      <c r="I22" s="98">
        <f>6.5</f>
        <v>6.5</v>
      </c>
      <c r="J22" s="89">
        <f>SUM(G22:I22)</f>
        <v>13.5</v>
      </c>
    </row>
    <row r="23" spans="1:10" ht="18" x14ac:dyDescent="0.25">
      <c r="A23" s="54">
        <v>19</v>
      </c>
      <c r="B23" s="220" t="s">
        <v>260</v>
      </c>
      <c r="C23" s="219" t="s">
        <v>5</v>
      </c>
      <c r="D23" s="87"/>
      <c r="E23" s="143">
        <v>3</v>
      </c>
      <c r="F23" s="144">
        <v>8</v>
      </c>
      <c r="G23" s="87"/>
      <c r="H23" s="94">
        <f>5+0.5</f>
        <v>5.5</v>
      </c>
      <c r="I23" s="144">
        <f>6</f>
        <v>6</v>
      </c>
      <c r="J23" s="89">
        <f>SUM(G23:I23)</f>
        <v>11.5</v>
      </c>
    </row>
    <row r="24" spans="1:10" ht="18" x14ac:dyDescent="0.25">
      <c r="A24" s="54">
        <v>20</v>
      </c>
      <c r="B24" s="168" t="s">
        <v>197</v>
      </c>
      <c r="C24" s="215">
        <v>20</v>
      </c>
      <c r="D24" s="125"/>
      <c r="E24" s="142">
        <v>5</v>
      </c>
      <c r="F24" s="98">
        <v>2</v>
      </c>
      <c r="G24" s="125"/>
      <c r="H24" s="91">
        <f>3+0.5</f>
        <v>3.5</v>
      </c>
      <c r="I24" s="98">
        <f>6+0.5-4</f>
        <v>2.5</v>
      </c>
      <c r="J24" s="89">
        <f>SUM(G24:I24)</f>
        <v>6</v>
      </c>
    </row>
    <row r="25" spans="1:10" ht="18" x14ac:dyDescent="0.25">
      <c r="A25" s="54">
        <v>21</v>
      </c>
      <c r="B25" s="168" t="s">
        <v>243</v>
      </c>
      <c r="C25" s="221" t="s">
        <v>5</v>
      </c>
      <c r="D25" s="150"/>
      <c r="E25" s="142">
        <v>4</v>
      </c>
      <c r="F25" s="98">
        <v>4</v>
      </c>
      <c r="G25" s="150"/>
      <c r="H25" s="91">
        <f>4+0.5</f>
        <v>4.5</v>
      </c>
      <c r="I25" s="98">
        <f>4+1-4</f>
        <v>1</v>
      </c>
      <c r="J25" s="89">
        <f>SUM(G25:I25)</f>
        <v>5.5</v>
      </c>
    </row>
    <row r="26" spans="1:10" ht="18" x14ac:dyDescent="0.25">
      <c r="A26" s="54">
        <v>22</v>
      </c>
      <c r="B26" s="168" t="s">
        <v>259</v>
      </c>
      <c r="C26" s="173">
        <v>10</v>
      </c>
      <c r="D26" s="281"/>
      <c r="E26" s="283">
        <v>7</v>
      </c>
      <c r="F26" s="285">
        <v>5</v>
      </c>
      <c r="G26" s="281"/>
      <c r="H26" s="287">
        <f>2</f>
        <v>2</v>
      </c>
      <c r="I26" s="285">
        <f>3</f>
        <v>3</v>
      </c>
      <c r="J26" s="269">
        <f>SUM(G26:I26)</f>
        <v>5</v>
      </c>
    </row>
    <row r="27" spans="1:10" ht="18" x14ac:dyDescent="0.25">
      <c r="A27" s="54">
        <v>23</v>
      </c>
      <c r="B27" s="166" t="s">
        <v>215</v>
      </c>
      <c r="C27" s="173" t="s">
        <v>5</v>
      </c>
      <c r="D27" s="265"/>
      <c r="E27" s="266">
        <v>6</v>
      </c>
      <c r="F27" s="267">
        <v>7</v>
      </c>
      <c r="G27" s="265"/>
      <c r="H27" s="268">
        <f>2.5</f>
        <v>2.5</v>
      </c>
      <c r="I27" s="267">
        <f>2</f>
        <v>2</v>
      </c>
      <c r="J27" s="269">
        <f>SUM(G27:I27)</f>
        <v>4.5</v>
      </c>
    </row>
    <row r="28" spans="1:10" ht="18" x14ac:dyDescent="0.25">
      <c r="A28" s="54">
        <v>24</v>
      </c>
      <c r="B28" s="168" t="s">
        <v>175</v>
      </c>
      <c r="C28" s="175" t="s">
        <v>5</v>
      </c>
      <c r="D28" s="90"/>
      <c r="E28" s="138"/>
      <c r="F28" s="152"/>
      <c r="G28" s="90"/>
      <c r="H28" s="151"/>
      <c r="I28" s="152"/>
      <c r="J28" s="89">
        <f>SUM(G28:I28)</f>
        <v>0</v>
      </c>
    </row>
    <row r="29" spans="1:10" ht="18" hidden="1" x14ac:dyDescent="0.25">
      <c r="A29" s="54">
        <v>25</v>
      </c>
      <c r="B29" s="218"/>
      <c r="C29" s="215"/>
      <c r="D29" s="87"/>
      <c r="E29" s="138"/>
      <c r="F29" s="152"/>
      <c r="G29" s="87"/>
      <c r="H29" s="151"/>
      <c r="I29" s="152"/>
      <c r="J29" s="89">
        <f t="shared" ref="J5:J32" si="0">SUM(G29:I29)</f>
        <v>0</v>
      </c>
    </row>
    <row r="30" spans="1:10" ht="20.25" hidden="1" customHeight="1" x14ac:dyDescent="0.25">
      <c r="A30" s="56">
        <v>26</v>
      </c>
      <c r="B30" s="166"/>
      <c r="C30" s="176"/>
      <c r="D30" s="125"/>
      <c r="E30" s="142"/>
      <c r="F30" s="98"/>
      <c r="G30" s="87"/>
      <c r="H30" s="91"/>
      <c r="I30" s="98"/>
      <c r="J30" s="89">
        <f t="shared" si="0"/>
        <v>0</v>
      </c>
    </row>
    <row r="31" spans="1:10" ht="15.75" hidden="1" customHeight="1" x14ac:dyDescent="0.25">
      <c r="A31" s="123">
        <v>27</v>
      </c>
      <c r="B31" s="220"/>
      <c r="C31" s="215"/>
      <c r="D31" s="264"/>
      <c r="E31" s="283"/>
      <c r="F31" s="285"/>
      <c r="G31" s="264"/>
      <c r="H31" s="287"/>
      <c r="I31" s="285"/>
      <c r="J31" s="269">
        <f t="shared" si="0"/>
        <v>0</v>
      </c>
    </row>
    <row r="32" spans="1:10" ht="18" hidden="1" x14ac:dyDescent="0.25">
      <c r="A32" s="54">
        <v>28</v>
      </c>
      <c r="B32" s="166"/>
      <c r="C32" s="173"/>
      <c r="D32" s="87"/>
      <c r="E32" s="143"/>
      <c r="F32" s="144"/>
      <c r="G32" s="87"/>
      <c r="H32" s="94"/>
      <c r="I32" s="144"/>
      <c r="J32" s="89">
        <f t="shared" si="0"/>
        <v>0</v>
      </c>
    </row>
  </sheetData>
  <autoFilter ref="A1:J3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B5:J28">
    <sortCondition descending="1" ref="J5:J28"/>
  </sortState>
  <mergeCells count="8">
    <mergeCell ref="A1:J2"/>
    <mergeCell ref="A3:A4"/>
    <mergeCell ref="B3:B4"/>
    <mergeCell ref="C3:C4"/>
    <mergeCell ref="D3:D4"/>
    <mergeCell ref="E3:F3"/>
    <mergeCell ref="G3:I3"/>
    <mergeCell ref="J3:J4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Очки</vt:lpstr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30.08</vt:lpstr>
      <vt:lpstr>06.09</vt:lpstr>
      <vt:lpstr>13.09</vt:lpstr>
      <vt:lpstr>20.09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2016-09-20T20:18:41Z</dcterms:modified>
</cp:coreProperties>
</file>