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618" activeTab="8"/>
  </bookViews>
  <sheets>
    <sheet name="Общие результаты" sheetId="4" r:id="rId1"/>
    <sheet name="Регистрация" sheetId="5" r:id="rId2"/>
    <sheet name="Winni" sheetId="10" r:id="rId3"/>
    <sheet name="Mesnyki" sheetId="7" r:id="rId4"/>
    <sheet name="Old School" sheetId="11" r:id="rId5"/>
    <sheet name="Ognem Rasing" sheetId="8" r:id="rId6"/>
    <sheet name="Shum" sheetId="12" r:id="rId7"/>
    <sheet name="15А18" sheetId="9" r:id="rId8"/>
    <sheet name="Levi-9" sheetId="15" r:id="rId9"/>
    <sheet name="GTA" sheetId="6" r:id="rId10"/>
  </sheets>
  <calcPr calcId="145621"/>
</workbook>
</file>

<file path=xl/calcChain.xml><?xml version="1.0" encoding="utf-8"?>
<calcChain xmlns="http://schemas.openxmlformats.org/spreadsheetml/2006/main">
  <c r="G13" i="11" l="1"/>
  <c r="I13" i="11" s="1"/>
  <c r="I14" i="11" s="1"/>
  <c r="G12" i="11"/>
  <c r="G14" i="10"/>
  <c r="G13" i="10"/>
  <c r="G12" i="10"/>
  <c r="G13" i="12"/>
  <c r="G12" i="12"/>
  <c r="G13" i="15"/>
  <c r="G12" i="15"/>
  <c r="G13" i="9"/>
  <c r="G12" i="9"/>
  <c r="G13" i="8"/>
  <c r="G12" i="8"/>
  <c r="G13" i="7"/>
  <c r="I13" i="7" s="1"/>
  <c r="I14" i="7" s="1"/>
  <c r="G12" i="7"/>
  <c r="G13" i="6"/>
  <c r="G12" i="6"/>
  <c r="G11" i="11"/>
  <c r="G11" i="10"/>
  <c r="G11" i="12"/>
  <c r="G16" i="12" s="1"/>
  <c r="G11" i="15"/>
  <c r="G15" i="15" s="1"/>
  <c r="G11" i="9"/>
  <c r="G11" i="8"/>
  <c r="G11" i="7"/>
  <c r="G11" i="6"/>
  <c r="L12" i="7"/>
  <c r="L11" i="7"/>
  <c r="L10" i="7"/>
  <c r="G15" i="7"/>
  <c r="F15" i="7"/>
  <c r="G14" i="7"/>
  <c r="F14" i="7"/>
  <c r="G15" i="11"/>
  <c r="F15" i="11"/>
  <c r="G14" i="11"/>
  <c r="F14" i="11"/>
  <c r="L12" i="11"/>
  <c r="L11" i="11"/>
  <c r="L10" i="11"/>
  <c r="G15" i="12"/>
  <c r="G14" i="12"/>
  <c r="F15" i="12"/>
  <c r="F14" i="12"/>
  <c r="L12" i="12"/>
  <c r="G10" i="11"/>
  <c r="G10" i="10"/>
  <c r="G10" i="12"/>
  <c r="G10" i="15"/>
  <c r="G10" i="9"/>
  <c r="I10" i="9" s="1"/>
  <c r="G10" i="8"/>
  <c r="G10" i="7"/>
  <c r="G10" i="6"/>
  <c r="I10" i="6" s="1"/>
  <c r="F16" i="15"/>
  <c r="F15" i="15"/>
  <c r="F14" i="15"/>
  <c r="K13" i="15"/>
  <c r="I13" i="15"/>
  <c r="E13" i="15"/>
  <c r="K12" i="15"/>
  <c r="I12" i="15"/>
  <c r="E12" i="15"/>
  <c r="K11" i="15"/>
  <c r="L11" i="15" s="1"/>
  <c r="E11" i="15"/>
  <c r="K10" i="15"/>
  <c r="L10" i="15" s="1"/>
  <c r="E10" i="15"/>
  <c r="F16" i="12"/>
  <c r="K13" i="12"/>
  <c r="L13" i="12" s="1"/>
  <c r="I13" i="12"/>
  <c r="I14" i="12" s="1"/>
  <c r="E13" i="12"/>
  <c r="K12" i="12"/>
  <c r="I12" i="12"/>
  <c r="E12" i="12"/>
  <c r="K11" i="12"/>
  <c r="L11" i="12" s="1"/>
  <c r="I11" i="12"/>
  <c r="E11" i="12"/>
  <c r="K10" i="12"/>
  <c r="L10" i="12" s="1"/>
  <c r="I10" i="12"/>
  <c r="E10" i="12"/>
  <c r="F16" i="11"/>
  <c r="K13" i="11"/>
  <c r="L13" i="11" s="1"/>
  <c r="E13" i="11"/>
  <c r="K12" i="11"/>
  <c r="I12" i="11"/>
  <c r="E12" i="11"/>
  <c r="K11" i="11"/>
  <c r="I11" i="11"/>
  <c r="E11" i="11"/>
  <c r="K10" i="11"/>
  <c r="E10" i="11"/>
  <c r="G16" i="10"/>
  <c r="F16" i="10"/>
  <c r="G15" i="10"/>
  <c r="F15" i="10"/>
  <c r="F14" i="10"/>
  <c r="K13" i="10"/>
  <c r="I13" i="10"/>
  <c r="E13" i="10"/>
  <c r="K12" i="10"/>
  <c r="I12" i="10"/>
  <c r="E12" i="10"/>
  <c r="K11" i="10"/>
  <c r="L11" i="10" s="1"/>
  <c r="I11" i="10"/>
  <c r="I15" i="10" s="1"/>
  <c r="E11" i="10"/>
  <c r="K10" i="10"/>
  <c r="L10" i="10" s="1"/>
  <c r="I10" i="10"/>
  <c r="I14" i="10" s="1"/>
  <c r="E10" i="10"/>
  <c r="G16" i="9"/>
  <c r="F16" i="9"/>
  <c r="G15" i="9"/>
  <c r="F15" i="9"/>
  <c r="G14" i="9"/>
  <c r="F14" i="9"/>
  <c r="K13" i="9"/>
  <c r="I13" i="9"/>
  <c r="E13" i="9"/>
  <c r="K12" i="9"/>
  <c r="L12" i="9" s="1"/>
  <c r="I12" i="9"/>
  <c r="E12" i="9"/>
  <c r="K11" i="9"/>
  <c r="L13" i="9" s="1"/>
  <c r="I11" i="9"/>
  <c r="I15" i="9" s="1"/>
  <c r="E11" i="9"/>
  <c r="L10" i="9"/>
  <c r="K10" i="9"/>
  <c r="E10" i="9"/>
  <c r="G16" i="8"/>
  <c r="F16" i="8"/>
  <c r="G15" i="8"/>
  <c r="F15" i="8"/>
  <c r="G14" i="8"/>
  <c r="F14" i="8"/>
  <c r="K13" i="8"/>
  <c r="I13" i="8"/>
  <c r="E13" i="8"/>
  <c r="K12" i="8"/>
  <c r="I12" i="8"/>
  <c r="E12" i="8"/>
  <c r="K11" i="8"/>
  <c r="L11" i="8" s="1"/>
  <c r="I11" i="8"/>
  <c r="I15" i="8" s="1"/>
  <c r="E11" i="8"/>
  <c r="K10" i="8"/>
  <c r="L10" i="8" s="1"/>
  <c r="I10" i="8"/>
  <c r="E10" i="8"/>
  <c r="G16" i="7"/>
  <c r="F16" i="7"/>
  <c r="K13" i="7"/>
  <c r="L13" i="7" s="1"/>
  <c r="E13" i="7"/>
  <c r="K12" i="7"/>
  <c r="I12" i="7"/>
  <c r="E12" i="7"/>
  <c r="K11" i="7"/>
  <c r="I11" i="7"/>
  <c r="E11" i="7"/>
  <c r="K10" i="7"/>
  <c r="I10" i="7"/>
  <c r="E10" i="7"/>
  <c r="E10" i="6"/>
  <c r="E11" i="6"/>
  <c r="E12" i="6"/>
  <c r="E13" i="6"/>
  <c r="F16" i="6"/>
  <c r="F15" i="6"/>
  <c r="F14" i="6"/>
  <c r="K13" i="6"/>
  <c r="I13" i="6"/>
  <c r="K12" i="6"/>
  <c r="I12" i="6"/>
  <c r="K11" i="6"/>
  <c r="L11" i="6" s="1"/>
  <c r="I11" i="6"/>
  <c r="I15" i="6" s="1"/>
  <c r="G15" i="6"/>
  <c r="K10" i="6"/>
  <c r="L10" i="6" s="1"/>
  <c r="I28" i="5"/>
  <c r="J28" i="5" s="1"/>
  <c r="J27" i="5"/>
  <c r="I27" i="5"/>
  <c r="I26" i="5"/>
  <c r="J26" i="5" s="1"/>
  <c r="I25" i="5"/>
  <c r="J25" i="5" s="1"/>
  <c r="I24" i="5"/>
  <c r="J24" i="5" s="1"/>
  <c r="I23" i="5"/>
  <c r="J23" i="5" s="1"/>
  <c r="I22" i="5"/>
  <c r="J22" i="5" s="1"/>
  <c r="I21" i="5"/>
  <c r="J21" i="5" s="1"/>
  <c r="I20" i="5"/>
  <c r="J20" i="5" s="1"/>
  <c r="J19" i="5"/>
  <c r="I19" i="5"/>
  <c r="J18" i="5"/>
  <c r="I18" i="5"/>
  <c r="I17" i="5"/>
  <c r="J17" i="5" s="1"/>
  <c r="K17" i="5" s="1"/>
  <c r="I16" i="5"/>
  <c r="J16" i="5" s="1"/>
  <c r="I15" i="5"/>
  <c r="J15" i="5" s="1"/>
  <c r="I14" i="5"/>
  <c r="J14" i="5" s="1"/>
  <c r="I13" i="5"/>
  <c r="J13" i="5" s="1"/>
  <c r="I12" i="5"/>
  <c r="J12" i="5" s="1"/>
  <c r="J11" i="5"/>
  <c r="I11" i="5"/>
  <c r="J10" i="5"/>
  <c r="I10" i="5"/>
  <c r="I9" i="5"/>
  <c r="J9" i="5" s="1"/>
  <c r="K9" i="5" s="1"/>
  <c r="I8" i="5"/>
  <c r="J8" i="5" s="1"/>
  <c r="J7" i="5"/>
  <c r="I7" i="5"/>
  <c r="G16" i="11" l="1"/>
  <c r="I15" i="11"/>
  <c r="I15" i="12"/>
  <c r="I15" i="7"/>
  <c r="I16" i="12"/>
  <c r="I11" i="15"/>
  <c r="I15" i="15" s="1"/>
  <c r="G16" i="15"/>
  <c r="I16" i="9"/>
  <c r="I16" i="8"/>
  <c r="L11" i="9"/>
  <c r="I10" i="11"/>
  <c r="I16" i="11"/>
  <c r="I16" i="10"/>
  <c r="L13" i="6"/>
  <c r="I10" i="15"/>
  <c r="G14" i="15"/>
  <c r="I14" i="15"/>
  <c r="I14" i="8"/>
  <c r="I16" i="7"/>
  <c r="L12" i="8"/>
  <c r="L13" i="8"/>
  <c r="L12" i="15"/>
  <c r="L13" i="15"/>
  <c r="L13" i="10"/>
  <c r="L12" i="10"/>
  <c r="K13" i="5"/>
  <c r="I14" i="9"/>
  <c r="L12" i="6"/>
  <c r="I16" i="6"/>
  <c r="I14" i="6"/>
  <c r="G14" i="6"/>
  <c r="G16" i="6"/>
  <c r="K21" i="5"/>
  <c r="K25" i="5"/>
  <c r="K7" i="5"/>
  <c r="K11" i="5"/>
  <c r="K15" i="5"/>
  <c r="K19" i="5"/>
  <c r="K23" i="5"/>
  <c r="K27" i="5"/>
  <c r="I16" i="15" l="1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<sst xmlns="http://schemas.openxmlformats.org/spreadsheetml/2006/main" count="347" uniqueCount="146">
  <si>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</si>
  <si>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</si>
  <si>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</si>
  <si>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</si>
  <si>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</si>
  <si>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</si>
  <si>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</si>
  <si>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</si>
  <si>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</si>
  <si>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</si>
  <si>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</si>
  <si>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</si>
  <si>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-</t>
  </si>
  <si>
    <t>Shum</t>
  </si>
  <si>
    <t>Winni</t>
  </si>
  <si>
    <t>1 круг</t>
  </si>
  <si>
    <t>Levi-9</t>
  </si>
  <si>
    <t>2 круга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</si>
  <si>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</si>
  <si>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</si>
  <si>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</si>
  <si>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</si>
  <si>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</si>
  <si>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</si>
  <si>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</si>
  <si>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</si>
  <si>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</si>
  <si>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</si>
  <si>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</si>
  <si>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</si>
  <si>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</si>
  <si>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</si>
  <si>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</si>
  <si>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Хлопонин Андрей</t>
  </si>
  <si>
    <t>3-2</t>
  </si>
  <si>
    <t>Шутка Виталий</t>
  </si>
  <si>
    <t>4-1</t>
  </si>
  <si>
    <t xml:space="preserve"> </t>
  </si>
  <si>
    <t>Голубченко Саша</t>
  </si>
  <si>
    <t>4-2</t>
  </si>
  <si>
    <t>5-1</t>
  </si>
  <si>
    <t>5-2</t>
  </si>
  <si>
    <t>6-1</t>
  </si>
  <si>
    <t>Гобади Курош</t>
  </si>
  <si>
    <t>6-2</t>
  </si>
  <si>
    <t>7-1</t>
  </si>
  <si>
    <t>7-2</t>
  </si>
  <si>
    <t>8-1</t>
  </si>
  <si>
    <t>80,8</t>
  </si>
  <si>
    <t>8-2</t>
  </si>
  <si>
    <t>9-1</t>
  </si>
  <si>
    <t>9-2</t>
  </si>
  <si>
    <t>73,6</t>
  </si>
  <si>
    <t>Горбоконь Андрей</t>
  </si>
  <si>
    <t>10-1</t>
  </si>
  <si>
    <t>Таволжан Виталий</t>
  </si>
  <si>
    <t>10-2</t>
  </si>
  <si>
    <t>11-1</t>
  </si>
  <si>
    <t>11-2</t>
  </si>
  <si>
    <t>Серия мини марафонов "Большие Гонки 2016", 10-й этап, 03.09.16</t>
  </si>
  <si>
    <t>Конфигурация №6R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</si>
  <si>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</si>
  <si>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</si>
  <si>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</si>
  <si>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</si>
  <si>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</si>
  <si>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</si>
  <si>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</si>
  <si>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</si>
  <si>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</si>
  <si>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</si>
  <si>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</si>
  <si>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</si>
  <si>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</si>
  <si>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</si>
  <si>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бонус за вес</t>
  </si>
  <si>
    <t>Финиш</t>
  </si>
  <si>
    <t>Курош</t>
  </si>
  <si>
    <t>Чемпионат мини марафон "Большие Гонки", 10-й этап</t>
  </si>
  <si>
    <t>Серия мини марафонов "Большие Гонки", 03.09.2016, Конфигурация №6R</t>
  </si>
  <si>
    <t>Ognem Rasing</t>
  </si>
  <si>
    <t>Пикулин Паша</t>
  </si>
  <si>
    <t>Резанко Оля</t>
  </si>
  <si>
    <t>Old School</t>
  </si>
  <si>
    <t>Члечко Сергей</t>
  </si>
  <si>
    <t>85,8</t>
  </si>
  <si>
    <t>GTA</t>
  </si>
  <si>
    <t>Шапран Вячеслав</t>
  </si>
  <si>
    <t>80</t>
  </si>
  <si>
    <t>85,6</t>
  </si>
  <si>
    <t>Бахмацкий Олег</t>
  </si>
  <si>
    <t>90,2</t>
  </si>
  <si>
    <t>Mesnyki</t>
  </si>
  <si>
    <t>Наум</t>
  </si>
  <si>
    <t>Ткаченко Сергей</t>
  </si>
  <si>
    <t>Трофименко Иван</t>
  </si>
  <si>
    <t>15А18</t>
  </si>
  <si>
    <t>Кравченко Евгений</t>
  </si>
  <si>
    <t>Мифтахутдинов Рафаэль</t>
  </si>
  <si>
    <t>Голубчекно Саша</t>
  </si>
  <si>
    <t>2:25.39</t>
  </si>
  <si>
    <t>2:18.14</t>
  </si>
  <si>
    <t>2:37.46</t>
  </si>
  <si>
    <t>штраф за старт против 6</t>
  </si>
  <si>
    <t>2:19.59</t>
  </si>
  <si>
    <t>2:21.44</t>
  </si>
  <si>
    <t>2:11.26</t>
  </si>
  <si>
    <t>2:05.08</t>
  </si>
  <si>
    <t>2:10.89</t>
  </si>
  <si>
    <t>не остановка на 1 пите</t>
  </si>
  <si>
    <t>1:59.19</t>
  </si>
  <si>
    <t>2:26.93</t>
  </si>
  <si>
    <t>линия пит-стопа</t>
  </si>
  <si>
    <t>2:28.49</t>
  </si>
  <si>
    <t>передержали, вернули на следующем пит-стопе</t>
  </si>
  <si>
    <t>2:19.53</t>
  </si>
  <si>
    <t>2:29.37</t>
  </si>
  <si>
    <t>2:18.23</t>
  </si>
  <si>
    <t>2:19.93</t>
  </si>
  <si>
    <t>2:19.76</t>
  </si>
  <si>
    <t>Вячеслав</t>
  </si>
  <si>
    <t>Рафаэль</t>
  </si>
  <si>
    <t>15A18</t>
  </si>
  <si>
    <t>3 круга</t>
  </si>
  <si>
    <t>5 кругов</t>
  </si>
  <si>
    <t>Сергей</t>
  </si>
  <si>
    <t>2:20.18</t>
  </si>
  <si>
    <t>Паша</t>
  </si>
  <si>
    <t>Оля</t>
  </si>
  <si>
    <t>2:10.03</t>
  </si>
  <si>
    <t>2:18.95</t>
  </si>
  <si>
    <t>Женя</t>
  </si>
  <si>
    <t>Виталий</t>
  </si>
  <si>
    <t>Иван</t>
  </si>
  <si>
    <t>Андрей</t>
  </si>
  <si>
    <t>2:22.76</t>
  </si>
  <si>
    <t>2:23.13</t>
  </si>
  <si>
    <t>2:15.57</t>
  </si>
  <si>
    <t>передержали, отдали на следующем пите</t>
  </si>
  <si>
    <t>Олег</t>
  </si>
  <si>
    <t>2:10.91</t>
  </si>
  <si>
    <t>недодержали 9 секунд, перепутали с командой 5</t>
  </si>
  <si>
    <t>передержали</t>
  </si>
  <si>
    <t>2:00:07.33</t>
  </si>
  <si>
    <t>2:18.31</t>
  </si>
  <si>
    <t>Саша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</si>
</sst>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12"/>
      <name val="Calibri"/>
      <family val="2"/>
      <charset val="204"/>
      <scheme val="minor"/>
    </font>
    <font>
      <b/>
      <sz val="12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6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164" fontId="1" fillId="0" borderId="4" xfId="1" applyNumberFormat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2" fontId="1" fillId="0" borderId="16" xfId="1" applyNumberFormat="1" applyFont="1" applyFill="1" applyBorder="1" applyAlignment="1">
      <alignment horizontal="center" vertical="center"/>
    </xf>
    <xf numFmtId="2" fontId="1" fillId="0" borderId="2" xfId="1" applyNumberFormat="1" applyFont="1" applyFill="1" applyBorder="1" applyAlignment="1">
      <alignment horizontal="center" vertical="center"/>
    </xf>
    <xf numFmtId="2" fontId="1" fillId="0" borderId="4" xfId="1" applyNumberFormat="1" applyFill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9" xfId="1" applyFill="1" applyBorder="1" applyAlignment="1">
      <alignment horizontal="center" vertical="center"/>
    </xf>
    <xf numFmtId="164" fontId="1" fillId="0" borderId="20" xfId="1" applyNumberFormat="1" applyFill="1" applyBorder="1" applyAlignment="1">
      <alignment horizontal="center" vertical="center"/>
    </xf>
    <xf numFmtId="0" fontId="1" fillId="0" borderId="21" xfId="1" applyFill="1" applyBorder="1" applyAlignment="1">
      <alignment horizontal="center" vertical="center"/>
    </xf>
    <xf numFmtId="0" fontId="1" fillId="0" borderId="20" xfId="1" applyFill="1" applyBorder="1" applyAlignment="1">
      <alignment horizontal="center" vertical="center"/>
    </xf>
    <xf numFmtId="2" fontId="1" fillId="0" borderId="22" xfId="1" applyNumberFormat="1" applyFill="1" applyBorder="1" applyAlignment="1">
      <alignment horizontal="center" vertical="center"/>
    </xf>
    <xf numFmtId="2" fontId="1" fillId="0" borderId="23" xfId="1" applyNumberFormat="1" applyFill="1" applyBorder="1" applyAlignment="1">
      <alignment horizontal="center" vertical="center"/>
    </xf>
    <xf numFmtId="2" fontId="1" fillId="0" borderId="20" xfId="1" applyNumberForma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20" xfId="1" applyFont="1" applyFill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1" fillId="0" borderId="19" xfId="1" applyBorder="1" applyAlignment="1">
      <alignment horizontal="center" vertical="center"/>
    </xf>
    <xf numFmtId="164" fontId="1" fillId="0" borderId="20" xfId="1" applyNumberForma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2" fontId="1" fillId="0" borderId="23" xfId="1" applyNumberFormat="1" applyFont="1" applyFill="1" applyBorder="1" applyAlignment="1">
      <alignment horizontal="center" vertical="center"/>
    </xf>
    <xf numFmtId="164" fontId="1" fillId="0" borderId="20" xfId="1" applyNumberFormat="1" applyFont="1" applyFill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Font="1" applyFill="1" applyBorder="1" applyAlignment="1">
      <alignment horizontal="left" vertical="center"/>
    </xf>
    <xf numFmtId="0" fontId="1" fillId="0" borderId="26" xfId="1" applyFill="1" applyBorder="1" applyAlignment="1">
      <alignment horizontal="center" vertical="center"/>
    </xf>
    <xf numFmtId="164" fontId="1" fillId="0" borderId="27" xfId="1" applyNumberFormat="1" applyFill="1" applyBorder="1" applyAlignment="1">
      <alignment horizontal="center" vertical="center"/>
    </xf>
    <xf numFmtId="0" fontId="1" fillId="0" borderId="28" xfId="1" applyFill="1" applyBorder="1" applyAlignment="1">
      <alignment horizontal="center" vertical="center"/>
    </xf>
    <xf numFmtId="0" fontId="1" fillId="0" borderId="27" xfId="1" applyFill="1" applyBorder="1" applyAlignment="1">
      <alignment horizontal="center" vertical="center"/>
    </xf>
    <xf numFmtId="0" fontId="1" fillId="0" borderId="29" xfId="1" applyFont="1" applyBorder="1" applyAlignment="1">
      <alignment horizontal="center" vertical="center"/>
    </xf>
    <xf numFmtId="2" fontId="1" fillId="0" borderId="30" xfId="1" applyNumberFormat="1" applyFont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left" vertical="center"/>
    </xf>
    <xf numFmtId="0" fontId="1" fillId="0" borderId="33" xfId="1" applyBorder="1" applyAlignment="1">
      <alignment horizontal="center" vertical="center"/>
    </xf>
    <xf numFmtId="0" fontId="1" fillId="0" borderId="34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2" fontId="1" fillId="0" borderId="38" xfId="1" applyNumberFormat="1" applyBorder="1" applyAlignment="1">
      <alignment horizontal="center" vertical="center"/>
    </xf>
    <xf numFmtId="0" fontId="1" fillId="0" borderId="0" xfId="1" applyAlignment="1"/>
    <xf numFmtId="0" fontId="1" fillId="0" borderId="0" xfId="1" applyFill="1" applyBorder="1" applyAlignment="1"/>
    <xf numFmtId="0" fontId="4" fillId="0" borderId="0" xfId="1" applyFont="1" applyAlignment="1">
      <alignment horizontal="center" vertical="center" wrapText="1"/>
    </xf>
    <xf numFmtId="0" fontId="5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/>
    </xf>
    <xf numFmtId="0" fontId="2" fillId="0" borderId="1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7" fillId="0" borderId="34" xfId="1" applyFont="1" applyFill="1" applyBorder="1" applyAlignment="1">
      <alignment horizontal="center" vertical="center" wrapText="1"/>
    </xf>
    <xf numFmtId="0" fontId="7" fillId="0" borderId="28" xfId="1" applyFont="1" applyFill="1" applyBorder="1" applyAlignment="1">
      <alignment horizontal="center" vertical="center"/>
    </xf>
    <xf numFmtId="0" fontId="2" fillId="0" borderId="25" xfId="1" applyFont="1" applyBorder="1" applyAlignment="1">
      <alignment horizontal="center" vertical="center" wrapText="1"/>
    </xf>
    <xf numFmtId="0" fontId="2" fillId="0" borderId="39" xfId="1" applyFont="1" applyBorder="1" applyAlignment="1">
      <alignment horizontal="center" vertical="center" wrapText="1"/>
    </xf>
    <xf numFmtId="0" fontId="2" fillId="0" borderId="30" xfId="1" applyFont="1" applyBorder="1" applyAlignment="1">
      <alignment horizontal="center" vertical="center" wrapText="1"/>
    </xf>
    <xf numFmtId="0" fontId="2" fillId="0" borderId="27" xfId="1" applyFont="1" applyBorder="1" applyAlignment="1">
      <alignment horizontal="center" vertical="center" wrapText="1"/>
    </xf>
    <xf numFmtId="0" fontId="2" fillId="0" borderId="39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vertical="center"/>
    </xf>
    <xf numFmtId="49" fontId="8" fillId="0" borderId="4" xfId="1" applyNumberFormat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2" fontId="11" fillId="0" borderId="6" xfId="1" applyNumberFormat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164" fontId="8" fillId="0" borderId="16" xfId="1" applyNumberFormat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9" fillId="0" borderId="17" xfId="1" applyFont="1" applyFill="1" applyBorder="1" applyAlignment="1">
      <alignment horizontal="center" vertical="center"/>
    </xf>
    <xf numFmtId="0" fontId="9" fillId="0" borderId="18" xfId="1" applyFont="1" applyFill="1" applyBorder="1" applyAlignment="1">
      <alignment horizontal="center" vertical="center"/>
    </xf>
    <xf numFmtId="0" fontId="10" fillId="0" borderId="19" xfId="1" applyFont="1" applyFill="1" applyBorder="1" applyAlignment="1">
      <alignment vertical="center"/>
    </xf>
    <xf numFmtId="49" fontId="8" fillId="0" borderId="20" xfId="1" applyNumberFormat="1" applyFont="1" applyFill="1" applyBorder="1" applyAlignment="1">
      <alignment horizontal="center" vertical="center"/>
    </xf>
    <xf numFmtId="0" fontId="11" fillId="0" borderId="23" xfId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1" fillId="0" borderId="40" xfId="1" applyFont="1" applyFill="1" applyBorder="1" applyAlignment="1">
      <alignment horizontal="center" vertical="center"/>
    </xf>
    <xf numFmtId="2" fontId="11" fillId="0" borderId="40" xfId="1" applyNumberFormat="1" applyFont="1" applyFill="1" applyBorder="1" applyAlignment="1">
      <alignment horizontal="center" vertical="center"/>
    </xf>
    <xf numFmtId="0" fontId="11" fillId="0" borderId="41" xfId="1" applyFont="1" applyFill="1" applyBorder="1" applyAlignment="1">
      <alignment horizontal="center" vertical="center"/>
    </xf>
    <xf numFmtId="164" fontId="8" fillId="0" borderId="22" xfId="1" applyNumberFormat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9" fillId="0" borderId="42" xfId="1" applyFont="1" applyFill="1" applyBorder="1" applyAlignment="1">
      <alignment horizontal="center" vertical="center"/>
    </xf>
    <xf numFmtId="0" fontId="9" fillId="0" borderId="43" xfId="1" applyFont="1" applyFill="1" applyBorder="1" applyAlignment="1">
      <alignment horizontal="center" vertical="center"/>
    </xf>
    <xf numFmtId="0" fontId="10" fillId="0" borderId="44" xfId="1" applyFont="1" applyFill="1" applyBorder="1" applyAlignment="1">
      <alignment vertical="center"/>
    </xf>
    <xf numFmtId="49" fontId="8" fillId="0" borderId="45" xfId="1" applyNumberFormat="1" applyFont="1" applyFill="1" applyBorder="1" applyAlignment="1">
      <alignment horizontal="center" vertical="center"/>
    </xf>
    <xf numFmtId="0" fontId="11" fillId="0" borderId="46" xfId="1" applyFont="1" applyFill="1" applyBorder="1" applyAlignment="1">
      <alignment horizontal="center" vertical="center"/>
    </xf>
    <xf numFmtId="165" fontId="11" fillId="0" borderId="23" xfId="1" applyNumberFormat="1" applyFont="1" applyFill="1" applyBorder="1" applyAlignment="1">
      <alignment horizontal="center" vertical="center"/>
    </xf>
    <xf numFmtId="165" fontId="11" fillId="0" borderId="46" xfId="1" applyNumberFormat="1" applyFont="1" applyFill="1" applyBorder="1" applyAlignment="1">
      <alignment horizontal="center" vertical="center"/>
    </xf>
    <xf numFmtId="49" fontId="8" fillId="0" borderId="40" xfId="1" applyNumberFormat="1" applyFont="1" applyFill="1" applyBorder="1" applyAlignment="1">
      <alignment horizontal="center" vertical="center"/>
    </xf>
    <xf numFmtId="0" fontId="8" fillId="0" borderId="21" xfId="1" applyFont="1" applyFill="1" applyBorder="1" applyAlignment="1">
      <alignment horizontal="center" vertical="center"/>
    </xf>
    <xf numFmtId="0" fontId="8" fillId="0" borderId="40" xfId="1" applyFont="1" applyFill="1" applyBorder="1" applyAlignment="1">
      <alignment horizontal="center" vertical="center"/>
    </xf>
    <xf numFmtId="2" fontId="8" fillId="0" borderId="40" xfId="1" applyNumberFormat="1" applyFont="1" applyFill="1" applyBorder="1" applyAlignment="1">
      <alignment horizontal="center" vertical="center"/>
    </xf>
    <xf numFmtId="49" fontId="8" fillId="0" borderId="47" xfId="1" applyNumberFormat="1" applyFont="1" applyFill="1" applyBorder="1" applyAlignment="1">
      <alignment horizontal="center" vertical="center"/>
    </xf>
    <xf numFmtId="0" fontId="8" fillId="0" borderId="0" xfId="1" applyFont="1"/>
    <xf numFmtId="0" fontId="9" fillId="0" borderId="48" xfId="1" applyFont="1" applyFill="1" applyBorder="1" applyAlignment="1">
      <alignment horizontal="center" vertical="center"/>
    </xf>
    <xf numFmtId="0" fontId="9" fillId="0" borderId="49" xfId="1" applyFont="1" applyFill="1" applyBorder="1" applyAlignment="1">
      <alignment horizontal="center" vertical="center"/>
    </xf>
    <xf numFmtId="0" fontId="10" fillId="0" borderId="50" xfId="1" applyFont="1" applyFill="1" applyBorder="1" applyAlignment="1">
      <alignment vertical="center"/>
    </xf>
    <xf numFmtId="49" fontId="8" fillId="0" borderId="11" xfId="1" applyNumberFormat="1" applyFont="1" applyFill="1" applyBorder="1" applyAlignment="1">
      <alignment horizontal="center" vertical="center"/>
    </xf>
    <xf numFmtId="49" fontId="8" fillId="0" borderId="13" xfId="1" applyNumberFormat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/>
    </xf>
    <xf numFmtId="2" fontId="8" fillId="0" borderId="13" xfId="1" applyNumberFormat="1" applyFont="1" applyFill="1" applyBorder="1" applyAlignment="1">
      <alignment horizontal="center" vertical="center"/>
    </xf>
    <xf numFmtId="0" fontId="11" fillId="0" borderId="51" xfId="1" applyFont="1" applyFill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11" fillId="0" borderId="22" xfId="1" applyFont="1" applyFill="1" applyBorder="1" applyAlignment="1">
      <alignment horizontal="center" vertical="center"/>
    </xf>
    <xf numFmtId="0" fontId="9" fillId="0" borderId="24" xfId="1" applyFont="1" applyFill="1" applyBorder="1" applyAlignment="1">
      <alignment horizontal="center" vertical="center"/>
    </xf>
    <xf numFmtId="0" fontId="9" fillId="0" borderId="25" xfId="1" applyFont="1" applyFill="1" applyBorder="1" applyAlignment="1">
      <alignment horizontal="center" vertical="center"/>
    </xf>
    <xf numFmtId="0" fontId="10" fillId="0" borderId="26" xfId="1" applyFont="1" applyFill="1" applyBorder="1" applyAlignment="1">
      <alignment vertical="center"/>
    </xf>
    <xf numFmtId="49" fontId="8" fillId="0" borderId="27" xfId="1" applyNumberFormat="1" applyFont="1" applyFill="1" applyBorder="1" applyAlignment="1">
      <alignment horizontal="center" vertical="center"/>
    </xf>
    <xf numFmtId="49" fontId="8" fillId="0" borderId="39" xfId="1" applyNumberFormat="1" applyFont="1" applyFill="1" applyBorder="1" applyAlignment="1">
      <alignment horizontal="center" vertical="center"/>
    </xf>
    <xf numFmtId="0" fontId="8" fillId="0" borderId="35" xfId="1" applyFont="1" applyFill="1" applyBorder="1" applyAlignment="1">
      <alignment horizontal="center" vertical="center"/>
    </xf>
    <xf numFmtId="0" fontId="8" fillId="0" borderId="39" xfId="1" applyFont="1" applyFill="1" applyBorder="1" applyAlignment="1">
      <alignment horizontal="center" vertical="center"/>
    </xf>
    <xf numFmtId="2" fontId="8" fillId="0" borderId="39" xfId="1" applyNumberFormat="1" applyFont="1" applyFill="1" applyBorder="1" applyAlignment="1">
      <alignment horizontal="center" vertical="center"/>
    </xf>
    <xf numFmtId="0" fontId="11" fillId="0" borderId="39" xfId="1" applyFont="1" applyFill="1" applyBorder="1" applyAlignment="1">
      <alignment horizontal="center" vertical="center"/>
    </xf>
    <xf numFmtId="0" fontId="11" fillId="0" borderId="29" xfId="1" applyFont="1" applyFill="1" applyBorder="1" applyAlignment="1">
      <alignment horizontal="center" vertical="center"/>
    </xf>
    <xf numFmtId="164" fontId="8" fillId="0" borderId="29" xfId="1" applyNumberFormat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9" fillId="0" borderId="45" xfId="1" applyFont="1" applyBorder="1" applyAlignment="1">
      <alignment horizontal="center" vertical="center"/>
    </xf>
    <xf numFmtId="0" fontId="10" fillId="0" borderId="46" xfId="1" applyFont="1" applyBorder="1" applyAlignment="1">
      <alignment vertical="center"/>
    </xf>
    <xf numFmtId="165" fontId="8" fillId="0" borderId="41" xfId="1" applyNumberFormat="1" applyFont="1" applyBorder="1" applyAlignment="1">
      <alignment horizontal="center" vertical="center"/>
    </xf>
    <xf numFmtId="0" fontId="8" fillId="0" borderId="53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11" fillId="0" borderId="47" xfId="1" applyFont="1" applyFill="1" applyBorder="1" applyAlignment="1">
      <alignment horizontal="center" vertical="center"/>
    </xf>
    <xf numFmtId="164" fontId="8" fillId="0" borderId="41" xfId="1" applyNumberFormat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9" fillId="0" borderId="31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/>
    </xf>
    <xf numFmtId="0" fontId="10" fillId="0" borderId="30" xfId="1" applyFont="1" applyBorder="1" applyAlignment="1">
      <alignment vertical="center"/>
    </xf>
    <xf numFmtId="0" fontId="8" fillId="0" borderId="39" xfId="1" applyFont="1" applyBorder="1" applyAlignment="1">
      <alignment horizontal="center" vertical="center"/>
    </xf>
    <xf numFmtId="0" fontId="8" fillId="0" borderId="35" xfId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12" fillId="0" borderId="22" xfId="1" applyFont="1" applyBorder="1" applyAlignment="1">
      <alignment horizontal="center" vertical="center" wrapText="1"/>
    </xf>
    <xf numFmtId="0" fontId="12" fillId="0" borderId="22" xfId="1" applyFont="1" applyBorder="1" applyAlignment="1">
      <alignment horizontal="center" vertical="center"/>
    </xf>
    <xf numFmtId="0" fontId="12" fillId="0" borderId="54" xfId="1" applyFont="1" applyBorder="1" applyAlignment="1">
      <alignment horizontal="center" vertical="center"/>
    </xf>
    <xf numFmtId="2" fontId="12" fillId="0" borderId="54" xfId="1" applyNumberFormat="1" applyFont="1" applyBorder="1" applyAlignment="1">
      <alignment horizontal="center" vertical="center" wrapText="1"/>
    </xf>
    <xf numFmtId="0" fontId="12" fillId="0" borderId="23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40" xfId="1" applyFont="1" applyBorder="1" applyAlignment="1">
      <alignment horizontal="center" vertical="center"/>
    </xf>
    <xf numFmtId="0" fontId="12" fillId="0" borderId="54" xfId="1" applyFont="1" applyBorder="1" applyAlignment="1">
      <alignment horizontal="center" vertical="center" wrapText="1"/>
    </xf>
    <xf numFmtId="0" fontId="1" fillId="0" borderId="0" xfId="1" applyFont="1" applyAlignment="1">
      <alignment horizontal="center"/>
    </xf>
    <xf numFmtId="0" fontId="12" fillId="0" borderId="41" xfId="1" applyFont="1" applyBorder="1" applyAlignment="1">
      <alignment horizontal="center" vertical="center"/>
    </xf>
    <xf numFmtId="2" fontId="12" fillId="0" borderId="41" xfId="1" applyNumberFormat="1" applyFont="1" applyBorder="1" applyAlignment="1">
      <alignment horizontal="center" vertical="center" wrapText="1"/>
    </xf>
    <xf numFmtId="0" fontId="1" fillId="0" borderId="54" xfId="1" applyFont="1" applyBorder="1" applyAlignment="1">
      <alignment horizontal="center" vertical="center" wrapText="1"/>
    </xf>
    <xf numFmtId="0" fontId="1" fillId="0" borderId="22" xfId="1" applyFont="1" applyBorder="1" applyAlignment="1">
      <alignment horizontal="center" vertical="center" wrapText="1"/>
    </xf>
    <xf numFmtId="0" fontId="12" fillId="0" borderId="41" xfId="1" applyFont="1" applyBorder="1" applyAlignment="1">
      <alignment horizontal="center" vertical="center" wrapText="1"/>
    </xf>
    <xf numFmtId="0" fontId="12" fillId="0" borderId="22" xfId="1" applyFont="1" applyBorder="1" applyAlignment="1">
      <alignment horizontal="center" vertical="center" wrapText="1"/>
    </xf>
    <xf numFmtId="0" fontId="1" fillId="0" borderId="22" xfId="1" applyFont="1" applyBorder="1" applyAlignment="1">
      <alignment horizontal="center" wrapText="1"/>
    </xf>
    <xf numFmtId="0" fontId="13" fillId="0" borderId="22" xfId="1" applyFont="1" applyBorder="1" applyAlignment="1">
      <alignment horizontal="center" vertical="center"/>
    </xf>
    <xf numFmtId="0" fontId="14" fillId="0" borderId="22" xfId="1" applyFont="1" applyBorder="1" applyAlignment="1">
      <alignment vertical="center"/>
    </xf>
    <xf numFmtId="0" fontId="14" fillId="0" borderId="22" xfId="1" applyFont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/>
    </xf>
    <xf numFmtId="2" fontId="15" fillId="0" borderId="54" xfId="1" applyNumberFormat="1" applyFont="1" applyFill="1" applyBorder="1" applyAlignment="1">
      <alignment horizontal="center" vertical="center"/>
    </xf>
    <xf numFmtId="164" fontId="15" fillId="0" borderId="22" xfId="1" applyNumberFormat="1" applyFont="1" applyFill="1" applyBorder="1" applyAlignment="1">
      <alignment horizontal="center" vertical="center"/>
    </xf>
    <xf numFmtId="0" fontId="15" fillId="0" borderId="22" xfId="1" applyFont="1" applyFill="1" applyBorder="1" applyAlignment="1">
      <alignment horizontal="center" vertical="center"/>
    </xf>
    <xf numFmtId="164" fontId="14" fillId="0" borderId="40" xfId="1" applyNumberFormat="1" applyFont="1" applyFill="1" applyBorder="1" applyAlignment="1">
      <alignment horizontal="center" vertical="center"/>
    </xf>
    <xf numFmtId="166" fontId="14" fillId="0" borderId="22" xfId="1" applyNumberFormat="1" applyFont="1" applyBorder="1" applyAlignment="1">
      <alignment horizontal="center" vertical="center"/>
    </xf>
    <xf numFmtId="166" fontId="16" fillId="0" borderId="22" xfId="1" applyNumberFormat="1" applyFont="1" applyBorder="1" applyAlignment="1">
      <alignment horizontal="center" vertical="center"/>
    </xf>
    <xf numFmtId="167" fontId="13" fillId="0" borderId="22" xfId="1" applyNumberFormat="1" applyFont="1" applyBorder="1" applyAlignment="1">
      <alignment horizontal="center" vertical="center" wrapText="1"/>
    </xf>
    <xf numFmtId="0" fontId="13" fillId="0" borderId="22" xfId="1" applyFont="1" applyBorder="1" applyAlignment="1">
      <alignment horizontal="center" vertical="center" wrapText="1"/>
    </xf>
    <xf numFmtId="0" fontId="1" fillId="0" borderId="55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164" fontId="18" fillId="0" borderId="40" xfId="1" applyNumberFormat="1" applyFont="1" applyFill="1" applyBorder="1" applyAlignment="1">
      <alignment horizontal="center" vertical="center"/>
    </xf>
    <xf numFmtId="1" fontId="14" fillId="0" borderId="22" xfId="1" applyNumberFormat="1" applyFont="1" applyBorder="1" applyAlignment="1">
      <alignment horizontal="center" vertical="center"/>
    </xf>
    <xf numFmtId="2" fontId="19" fillId="0" borderId="25" xfId="1" applyNumberFormat="1" applyFont="1" applyFill="1" applyBorder="1" applyAlignment="1">
      <alignment horizontal="center" vertical="center"/>
    </xf>
    <xf numFmtId="164" fontId="15" fillId="0" borderId="40" xfId="1" applyNumberFormat="1" applyFont="1" applyFill="1" applyBorder="1" applyAlignment="1">
      <alignment horizontal="center" vertical="center"/>
    </xf>
    <xf numFmtId="0" fontId="13" fillId="0" borderId="54" xfId="1" applyFont="1" applyBorder="1" applyAlignment="1">
      <alignment horizontal="center" vertical="center"/>
    </xf>
    <xf numFmtId="0" fontId="14" fillId="0" borderId="54" xfId="1" applyFont="1" applyBorder="1" applyAlignment="1">
      <alignment vertical="center"/>
    </xf>
    <xf numFmtId="0" fontId="14" fillId="0" borderId="54" xfId="1" applyFont="1" applyBorder="1" applyAlignment="1">
      <alignment horizontal="center" vertical="center"/>
    </xf>
    <xf numFmtId="2" fontId="15" fillId="0" borderId="51" xfId="1" applyNumberFormat="1" applyFont="1" applyFill="1" applyBorder="1" applyAlignment="1">
      <alignment horizontal="center" vertical="center"/>
    </xf>
    <xf numFmtId="164" fontId="14" fillId="0" borderId="13" xfId="1" applyNumberFormat="1" applyFont="1" applyFill="1" applyBorder="1" applyAlignment="1">
      <alignment horizontal="center" vertical="center"/>
    </xf>
    <xf numFmtId="166" fontId="14" fillId="0" borderId="54" xfId="1" applyNumberFormat="1" applyFont="1" applyBorder="1" applyAlignment="1">
      <alignment horizontal="center" vertical="center"/>
    </xf>
    <xf numFmtId="166" fontId="14" fillId="0" borderId="54" xfId="1" applyNumberFormat="1" applyFont="1" applyFill="1" applyBorder="1" applyAlignment="1">
      <alignment horizontal="center" vertical="center"/>
    </xf>
    <xf numFmtId="0" fontId="13" fillId="0" borderId="50" xfId="1" applyFont="1" applyBorder="1" applyAlignment="1">
      <alignment horizontal="center" vertical="center"/>
    </xf>
    <xf numFmtId="0" fontId="14" fillId="0" borderId="50" xfId="1" applyFont="1" applyBorder="1" applyAlignment="1">
      <alignment vertical="center"/>
    </xf>
    <xf numFmtId="0" fontId="14" fillId="0" borderId="50" xfId="1" applyFont="1" applyBorder="1" applyAlignment="1">
      <alignment horizontal="center" vertical="center"/>
    </xf>
    <xf numFmtId="164" fontId="13" fillId="0" borderId="5" xfId="1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3" fillId="0" borderId="0" xfId="1" applyFont="1" applyBorder="1"/>
    <xf numFmtId="0" fontId="13" fillId="0" borderId="0" xfId="1" applyFont="1" applyBorder="1" applyAlignment="1">
      <alignment horizontal="center"/>
    </xf>
    <xf numFmtId="0" fontId="13" fillId="0" borderId="0" xfId="1" applyFont="1" applyAlignment="1">
      <alignment horizontal="center"/>
    </xf>
    <xf numFmtId="164" fontId="13" fillId="0" borderId="20" xfId="1" applyNumberFormat="1" applyFont="1" applyBorder="1" applyAlignment="1">
      <alignment horizontal="center" vertical="center"/>
    </xf>
    <xf numFmtId="164" fontId="13" fillId="0" borderId="22" xfId="1" applyNumberFormat="1" applyFont="1" applyBorder="1" applyAlignment="1">
      <alignment horizontal="center" vertical="center"/>
    </xf>
    <xf numFmtId="164" fontId="13" fillId="0" borderId="21" xfId="1" applyNumberFormat="1" applyFont="1" applyBorder="1" applyAlignment="1">
      <alignment horizontal="center" vertical="center"/>
    </xf>
    <xf numFmtId="0" fontId="13" fillId="0" borderId="0" xfId="1" applyFont="1"/>
    <xf numFmtId="164" fontId="13" fillId="3" borderId="27" xfId="1" applyNumberFormat="1" applyFont="1" applyFill="1" applyBorder="1" applyAlignment="1">
      <alignment horizontal="center" vertical="center"/>
    </xf>
    <xf numFmtId="164" fontId="13" fillId="3" borderId="29" xfId="1" applyNumberFormat="1" applyFont="1" applyFill="1" applyBorder="1" applyAlignment="1">
      <alignment horizontal="center" vertical="center"/>
    </xf>
    <xf numFmtId="164" fontId="13" fillId="0" borderId="29" xfId="1" applyNumberFormat="1" applyFont="1" applyBorder="1" applyAlignment="1">
      <alignment horizontal="center" vertical="center"/>
    </xf>
    <xf numFmtId="164" fontId="13" fillId="3" borderId="28" xfId="1" applyNumberFormat="1" applyFont="1" applyFill="1" applyBorder="1" applyAlignment="1">
      <alignment horizontal="center" vertical="center"/>
    </xf>
    <xf numFmtId="164" fontId="13" fillId="0" borderId="45" xfId="1" applyNumberFormat="1" applyFont="1" applyBorder="1" applyAlignment="1">
      <alignment horizontal="center" vertical="center"/>
    </xf>
    <xf numFmtId="164" fontId="13" fillId="0" borderId="41" xfId="1" applyNumberFormat="1" applyFont="1" applyBorder="1" applyAlignment="1">
      <alignment horizontal="center" vertical="center"/>
    </xf>
    <xf numFmtId="2" fontId="15" fillId="0" borderId="22" xfId="1" applyNumberFormat="1" applyFont="1" applyFill="1" applyBorder="1" applyAlignment="1">
      <alignment horizontal="center" vertical="center"/>
    </xf>
    <xf numFmtId="164" fontId="18" fillId="0" borderId="22" xfId="1" applyNumberFormat="1" applyFont="1" applyFill="1" applyBorder="1" applyAlignment="1">
      <alignment horizontal="center" vertical="center"/>
    </xf>
    <xf numFmtId="2" fontId="18" fillId="0" borderId="54" xfId="1" applyNumberFormat="1" applyFont="1" applyFill="1" applyBorder="1" applyAlignment="1">
      <alignment horizontal="center" vertical="center"/>
    </xf>
    <xf numFmtId="2" fontId="19" fillId="0" borderId="56" xfId="1" applyNumberFormat="1" applyFont="1" applyFill="1" applyBorder="1" applyAlignment="1">
      <alignment horizontal="center" vertical="center"/>
    </xf>
    <xf numFmtId="2" fontId="19" fillId="2" borderId="56" xfId="1" applyNumberFormat="1" applyFont="1" applyFill="1" applyBorder="1" applyAlignment="1">
      <alignment horizontal="center" vertical="center"/>
    </xf>
    <xf numFmtId="2" fontId="22" fillId="0" borderId="54" xfId="1" applyNumberFormat="1" applyFont="1" applyFill="1" applyBorder="1" applyAlignment="1">
      <alignment horizontal="center" vertical="center"/>
    </xf>
    <xf numFmtId="2" fontId="21" fillId="0" borderId="41" xfId="1" applyNumberFormat="1" applyFont="1" applyFill="1" applyBorder="1" applyAlignment="1">
      <alignment horizontal="center" vertical="center"/>
    </xf>
    <xf numFmtId="2" fontId="19" fillId="2" borderId="15" xfId="1" applyNumberFormat="1" applyFont="1" applyFill="1" applyBorder="1" applyAlignment="1">
      <alignment horizontal="center" vertical="center"/>
    </xf>
    <xf numFmtId="2" fontId="15" fillId="0" borderId="41" xfId="1" applyNumberFormat="1" applyFont="1" applyFill="1" applyBorder="1" applyAlignment="1">
      <alignment horizontal="center" vertical="center"/>
    </xf>
    <xf numFmtId="2" fontId="17" fillId="2" borderId="56" xfId="1" applyNumberFormat="1" applyFont="1" applyFill="1" applyBorder="1" applyAlignment="1">
      <alignment horizontal="center" vertical="center"/>
    </xf>
    <xf numFmtId="2" fontId="15" fillId="0" borderId="40" xfId="1" applyNumberFormat="1" applyFont="1" applyFill="1" applyBorder="1" applyAlignment="1">
      <alignment horizontal="center" vertical="center"/>
    </xf>
    <xf numFmtId="2" fontId="17" fillId="0" borderId="56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G7" sqref="G7"/>
    </sheetView>
  </sheetViews>
  <sheetFormatPr defaultRowHeight="15" x14ac:dyDescent="0.25"/>
  <cols>
    <col min="1" max="1" width="9.140625" style="4"/>
    <col min="2" max="2" width="17.42578125" style="4" customWidth="1"/>
    <col min="3" max="3" width="7.140625" style="4" customWidth="1"/>
    <col min="4" max="4" width="11.5703125" style="4" customWidth="1"/>
    <col min="5" max="5" width="7" style="4" customWidth="1"/>
    <col min="6" max="6" width="10.42578125" style="4" customWidth="1"/>
    <col min="7" max="7" width="17" style="4" customWidth="1"/>
    <col min="8" max="8" width="14.7109375" style="4" customWidth="1"/>
    <col min="9" max="9" width="11.140625" style="4" customWidth="1"/>
    <col min="10" max="10" width="9" style="4" customWidth="1"/>
    <col min="11" max="16384" width="9.140625" style="2"/>
  </cols>
  <sheetData>
    <row r="1" spans="1:12" ht="19.5" x14ac:dyDescent="0.3">
      <c r="A1" s="1" t="s">
        <v>59</v>
      </c>
      <c r="B1" s="1"/>
      <c r="C1" s="1"/>
      <c r="D1" s="1"/>
      <c r="E1" s="1"/>
      <c r="F1" s="1"/>
      <c r="G1" s="1"/>
      <c r="H1" s="1"/>
      <c r="I1" s="1"/>
      <c r="J1" s="1"/>
    </row>
    <row r="2" spans="1:12" ht="17.25" x14ac:dyDescent="0.3">
      <c r="A2" s="3" t="s">
        <v>60</v>
      </c>
      <c r="B2" s="3"/>
      <c r="C2" s="3"/>
      <c r="D2" s="3"/>
      <c r="E2" s="3"/>
      <c r="F2" s="3"/>
      <c r="G2" s="3"/>
      <c r="H2" s="3"/>
      <c r="I2" s="3"/>
      <c r="J2" s="3"/>
    </row>
    <row r="3" spans="1:12" ht="6" customHeight="1" thickBot="1" x14ac:dyDescent="0.3"/>
    <row r="4" spans="1:12" s="12" customFormat="1" ht="15" customHeight="1" x14ac:dyDescent="0.25">
      <c r="A4" s="5" t="s">
        <v>0</v>
      </c>
      <c r="B4" s="6" t="s">
        <v>1</v>
      </c>
      <c r="C4" s="7" t="s">
        <v>2</v>
      </c>
      <c r="D4" s="8" t="s">
        <v>3</v>
      </c>
      <c r="E4" s="9"/>
      <c r="F4" s="10" t="s">
        <v>4</v>
      </c>
      <c r="G4" s="11"/>
      <c r="H4" s="6"/>
      <c r="I4" s="8" t="s">
        <v>5</v>
      </c>
      <c r="J4" s="9"/>
    </row>
    <row r="5" spans="1:12" s="20" customFormat="1" ht="15.75" thickBot="1" x14ac:dyDescent="0.3">
      <c r="A5" s="13"/>
      <c r="B5" s="14"/>
      <c r="C5" s="15"/>
      <c r="D5" s="16" t="s">
        <v>6</v>
      </c>
      <c r="E5" s="17" t="s">
        <v>7</v>
      </c>
      <c r="F5" s="18" t="s">
        <v>8</v>
      </c>
      <c r="G5" s="19" t="s">
        <v>9</v>
      </c>
      <c r="H5" s="19" t="s">
        <v>10</v>
      </c>
      <c r="I5" s="16" t="s">
        <v>6</v>
      </c>
      <c r="J5" s="17" t="s">
        <v>11</v>
      </c>
    </row>
    <row r="6" spans="1:12" s="12" customFormat="1" ht="24.95" customHeight="1" x14ac:dyDescent="0.25">
      <c r="A6" s="21">
        <v>1</v>
      </c>
      <c r="B6" s="22" t="s">
        <v>14</v>
      </c>
      <c r="C6" s="23">
        <v>9</v>
      </c>
      <c r="D6" s="24">
        <v>41.82</v>
      </c>
      <c r="E6" s="25">
        <v>1</v>
      </c>
      <c r="F6" s="26">
        <v>165</v>
      </c>
      <c r="G6" s="27" t="s">
        <v>143</v>
      </c>
      <c r="H6" s="28" t="s">
        <v>12</v>
      </c>
      <c r="I6" s="29">
        <v>41.41</v>
      </c>
      <c r="J6" s="25">
        <v>37</v>
      </c>
    </row>
    <row r="7" spans="1:12" s="12" customFormat="1" ht="24.95" customHeight="1" x14ac:dyDescent="0.25">
      <c r="A7" s="30">
        <v>2</v>
      </c>
      <c r="B7" s="31" t="s">
        <v>92</v>
      </c>
      <c r="C7" s="32">
        <v>2</v>
      </c>
      <c r="D7" s="33">
        <v>42.255000000000003</v>
      </c>
      <c r="E7" s="34">
        <v>4</v>
      </c>
      <c r="F7" s="35">
        <v>164</v>
      </c>
      <c r="G7" s="36" t="s">
        <v>15</v>
      </c>
      <c r="H7" s="37" t="s">
        <v>15</v>
      </c>
      <c r="I7" s="38">
        <v>41.37</v>
      </c>
      <c r="J7" s="34">
        <v>150</v>
      </c>
    </row>
    <row r="8" spans="1:12" s="12" customFormat="1" ht="24.95" customHeight="1" x14ac:dyDescent="0.25">
      <c r="A8" s="30">
        <v>3</v>
      </c>
      <c r="B8" s="31" t="s">
        <v>83</v>
      </c>
      <c r="C8" s="32">
        <v>10</v>
      </c>
      <c r="D8" s="33">
        <v>42.384999999999998</v>
      </c>
      <c r="E8" s="34">
        <v>6</v>
      </c>
      <c r="F8" s="35">
        <v>164</v>
      </c>
      <c r="G8" s="39" t="s">
        <v>15</v>
      </c>
      <c r="H8" s="37">
        <v>13</v>
      </c>
      <c r="I8" s="35">
        <v>41.78</v>
      </c>
      <c r="J8" s="34">
        <v>148</v>
      </c>
    </row>
    <row r="9" spans="1:12" s="12" customFormat="1" ht="24.95" customHeight="1" x14ac:dyDescent="0.25">
      <c r="A9" s="30">
        <v>4</v>
      </c>
      <c r="B9" s="31" t="s">
        <v>80</v>
      </c>
      <c r="C9" s="32">
        <v>3</v>
      </c>
      <c r="D9" s="33">
        <v>42.06</v>
      </c>
      <c r="E9" s="34">
        <v>2</v>
      </c>
      <c r="F9" s="35">
        <v>163</v>
      </c>
      <c r="G9" s="40" t="s">
        <v>17</v>
      </c>
      <c r="H9" s="37">
        <v>26</v>
      </c>
      <c r="I9" s="38">
        <v>41.71</v>
      </c>
      <c r="J9" s="34">
        <v>9</v>
      </c>
      <c r="L9" s="41"/>
    </row>
    <row r="10" spans="1:12" s="12" customFormat="1" ht="24.95" customHeight="1" x14ac:dyDescent="0.25">
      <c r="A10" s="30">
        <v>5</v>
      </c>
      <c r="B10" s="31" t="s">
        <v>13</v>
      </c>
      <c r="C10" s="32">
        <v>6</v>
      </c>
      <c r="D10" s="33">
        <v>42.225000000000001</v>
      </c>
      <c r="E10" s="34">
        <v>3</v>
      </c>
      <c r="F10" s="35">
        <v>163</v>
      </c>
      <c r="G10" s="39" t="s">
        <v>17</v>
      </c>
      <c r="H10" s="37">
        <v>10</v>
      </c>
      <c r="I10" s="38">
        <v>41.92</v>
      </c>
      <c r="J10" s="34">
        <v>148</v>
      </c>
    </row>
    <row r="11" spans="1:12" s="12" customFormat="1" ht="24.95" customHeight="1" x14ac:dyDescent="0.25">
      <c r="A11" s="30">
        <v>6</v>
      </c>
      <c r="B11" s="31" t="s">
        <v>122</v>
      </c>
      <c r="C11" s="32">
        <v>4</v>
      </c>
      <c r="D11" s="33">
        <v>42.755000000000003</v>
      </c>
      <c r="E11" s="34">
        <v>7</v>
      </c>
      <c r="F11" s="42">
        <v>163</v>
      </c>
      <c r="G11" s="39" t="s">
        <v>17</v>
      </c>
      <c r="H11" s="37">
        <v>10</v>
      </c>
      <c r="I11" s="38">
        <v>41.91</v>
      </c>
      <c r="J11" s="34">
        <v>124</v>
      </c>
    </row>
    <row r="12" spans="1:12" s="12" customFormat="1" ht="24.95" customHeight="1" x14ac:dyDescent="0.25">
      <c r="A12" s="30">
        <v>7</v>
      </c>
      <c r="B12" s="43" t="s">
        <v>16</v>
      </c>
      <c r="C12" s="44">
        <v>5</v>
      </c>
      <c r="D12" s="45">
        <v>42.38</v>
      </c>
      <c r="E12" s="46">
        <v>5</v>
      </c>
      <c r="F12" s="47">
        <v>162</v>
      </c>
      <c r="G12" s="40" t="s">
        <v>123</v>
      </c>
      <c r="H12" s="48">
        <v>20</v>
      </c>
      <c r="I12" s="42">
        <v>41.87</v>
      </c>
      <c r="J12" s="34">
        <v>149</v>
      </c>
    </row>
    <row r="13" spans="1:12" s="12" customFormat="1" ht="24.95" customHeight="1" x14ac:dyDescent="0.25">
      <c r="A13" s="30">
        <v>8</v>
      </c>
      <c r="B13" s="31" t="s">
        <v>86</v>
      </c>
      <c r="C13" s="32">
        <v>1</v>
      </c>
      <c r="D13" s="49">
        <v>43.41</v>
      </c>
      <c r="E13" s="34">
        <v>8</v>
      </c>
      <c r="F13" s="42">
        <v>160</v>
      </c>
      <c r="G13" s="40" t="s">
        <v>124</v>
      </c>
      <c r="H13" s="37" t="s">
        <v>17</v>
      </c>
      <c r="I13" s="38">
        <v>42.34</v>
      </c>
      <c r="J13" s="34">
        <v>84</v>
      </c>
    </row>
    <row r="14" spans="1:12" s="12" customFormat="1" ht="24.95" hidden="1" customHeight="1" x14ac:dyDescent="0.25">
      <c r="A14" s="30">
        <v>9</v>
      </c>
      <c r="B14" s="31"/>
      <c r="C14" s="32"/>
      <c r="D14" s="33"/>
      <c r="E14" s="34"/>
      <c r="F14" s="35"/>
      <c r="G14" s="40"/>
      <c r="H14" s="48"/>
      <c r="I14" s="38"/>
      <c r="J14" s="34"/>
    </row>
    <row r="15" spans="1:12" ht="24" hidden="1" customHeight="1" thickBot="1" x14ac:dyDescent="0.3">
      <c r="A15" s="50">
        <v>10</v>
      </c>
      <c r="B15" s="51"/>
      <c r="C15" s="52"/>
      <c r="D15" s="53"/>
      <c r="E15" s="54"/>
      <c r="F15" s="55"/>
      <c r="G15" s="56"/>
      <c r="H15" s="57"/>
      <c r="I15" s="58"/>
      <c r="J15" s="59"/>
    </row>
    <row r="16" spans="1:12" ht="23.25" hidden="1" customHeight="1" thickBot="1" x14ac:dyDescent="0.3">
      <c r="A16" s="60">
        <v>11</v>
      </c>
      <c r="B16" s="61"/>
      <c r="C16" s="62"/>
      <c r="D16" s="63"/>
      <c r="E16" s="64"/>
      <c r="F16" s="65"/>
      <c r="G16" s="66"/>
      <c r="H16" s="67"/>
      <c r="I16" s="63"/>
      <c r="J16" s="64"/>
    </row>
    <row r="17" spans="1:1" ht="5.25" customHeight="1" x14ac:dyDescent="0.25">
      <c r="A17" s="68"/>
    </row>
    <row r="18" spans="1:1" s="4" customFormat="1" x14ac:dyDescent="0.25">
      <c r="A18" s="68"/>
    </row>
    <row r="19" spans="1:1" s="4" customFormat="1" x14ac:dyDescent="0.25">
      <c r="A19" s="68"/>
    </row>
    <row r="20" spans="1:1" s="4" customFormat="1" x14ac:dyDescent="0.25">
      <c r="A20" s="68"/>
    </row>
    <row r="21" spans="1:1" s="4" customFormat="1" ht="6.75" customHeight="1" x14ac:dyDescent="0.25">
      <c r="A21" s="68"/>
    </row>
    <row r="22" spans="1:1" s="4" customFormat="1" x14ac:dyDescent="0.25">
      <c r="A22" s="68"/>
    </row>
    <row r="23" spans="1:1" s="4" customFormat="1" x14ac:dyDescent="0.25">
      <c r="A23" s="69"/>
    </row>
    <row r="24" spans="1:1" s="4" customFormat="1" x14ac:dyDescent="0.25">
      <c r="A24" s="69"/>
    </row>
    <row r="25" spans="1:1" s="4" customFormat="1" ht="6.75" customHeight="1" x14ac:dyDescent="0.25">
      <c r="A25" s="69"/>
    </row>
    <row r="26" spans="1:1" s="4" customFormat="1" x14ac:dyDescent="0.25">
      <c r="A26" s="69"/>
    </row>
    <row r="27" spans="1:1" s="4" customFormat="1" x14ac:dyDescent="0.25">
      <c r="A27" s="69"/>
    </row>
    <row r="28" spans="1:1" s="4" customFormat="1" x14ac:dyDescent="0.25">
      <c r="A28" s="69"/>
    </row>
    <row r="29" spans="1:1" s="4" customFormat="1" x14ac:dyDescent="0.25">
      <c r="A29" s="69"/>
    </row>
    <row r="30" spans="1:1" s="4" customFormat="1" ht="7.5" customHeight="1" x14ac:dyDescent="0.25">
      <c r="A30" s="68"/>
    </row>
    <row r="31" spans="1:1" s="4" customFormat="1" x14ac:dyDescent="0.25">
      <c r="A31" s="68"/>
    </row>
    <row r="32" spans="1:1" s="4" customFormat="1" x14ac:dyDescent="0.25">
      <c r="A32" s="68"/>
    </row>
    <row r="33" spans="1:1" s="4" customFormat="1" x14ac:dyDescent="0.25">
      <c r="A33" s="68"/>
    </row>
    <row r="34" spans="1:1" s="4" customFormat="1" ht="6.75" customHeight="1" x14ac:dyDescent="0.25"/>
    <row r="35" spans="1:1" s="4" customFormat="1" x14ac:dyDescent="0.25">
      <c r="A35" s="68"/>
    </row>
    <row r="36" spans="1:1" s="4" customFormat="1" x14ac:dyDescent="0.25">
      <c r="A36" s="68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28"/>
  <sheetViews>
    <sheetView topLeftCell="A2" zoomScale="50" zoomScaleNormal="50" workbookViewId="0">
      <selection activeCell="A15" sqref="A15:A16"/>
    </sheetView>
  </sheetViews>
  <sheetFormatPr defaultRowHeight="15" x14ac:dyDescent="0.25"/>
  <cols>
    <col min="1" max="1" width="9.140625" style="2"/>
    <col min="2" max="3" width="35.42578125" style="2" customWidth="1"/>
    <col min="4" max="4" width="9.85546875" style="2" customWidth="1"/>
    <col min="5" max="5" width="11.28515625" style="2" customWidth="1"/>
    <col min="6" max="6" width="10.7109375" style="4" customWidth="1"/>
    <col min="7" max="9" width="9.85546875" style="4" customWidth="1"/>
    <col min="10" max="10" width="11.28515625" style="2" customWidth="1"/>
    <col min="11" max="11" width="10.5703125" style="2" customWidth="1"/>
    <col min="12" max="16384" width="9.140625" style="2"/>
  </cols>
  <sheetData>
    <row r="1" spans="1:16" ht="48" customHeight="1" x14ac:dyDescent="0.25">
      <c r="A1" s="70" t="s">
        <v>79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6" ht="5.25" customHeight="1" x14ac:dyDescent="0.25"/>
    <row r="3" spans="1:16" ht="19.5" customHeight="1" x14ac:dyDescent="0.35">
      <c r="A3" s="71" t="s">
        <v>18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</row>
    <row r="4" spans="1:16" ht="15.75" customHeight="1" thickBot="1" x14ac:dyDescent="0.35">
      <c r="A4" s="72"/>
      <c r="B4" s="72"/>
      <c r="C4" s="72"/>
      <c r="D4" s="72"/>
      <c r="E4" s="72"/>
      <c r="F4" s="72"/>
      <c r="G4" s="72"/>
      <c r="H4" s="72"/>
      <c r="I4" s="72"/>
      <c r="J4" s="72"/>
    </row>
    <row r="5" spans="1:16" s="4" customFormat="1" ht="30" customHeight="1" x14ac:dyDescent="0.25">
      <c r="A5" s="73" t="s">
        <v>2</v>
      </c>
      <c r="B5" s="74" t="s">
        <v>1</v>
      </c>
      <c r="C5" s="75" t="s">
        <v>19</v>
      </c>
      <c r="D5" s="76" t="s">
        <v>20</v>
      </c>
      <c r="E5" s="77" t="s">
        <v>21</v>
      </c>
      <c r="F5" s="77" t="s">
        <v>22</v>
      </c>
      <c r="G5" s="78" t="s">
        <v>23</v>
      </c>
      <c r="H5" s="76"/>
      <c r="I5" s="76"/>
      <c r="J5" s="79"/>
      <c r="K5" s="79"/>
      <c r="L5" s="80"/>
    </row>
    <row r="6" spans="1:16" s="4" customFormat="1" ht="30" customHeight="1" thickBot="1" x14ac:dyDescent="0.3">
      <c r="A6" s="81"/>
      <c r="B6" s="82"/>
      <c r="C6" s="83"/>
      <c r="D6" s="84"/>
      <c r="E6" s="85"/>
      <c r="F6" s="85"/>
      <c r="G6" s="86" t="s">
        <v>24</v>
      </c>
      <c r="H6" s="87" t="s">
        <v>6</v>
      </c>
      <c r="I6" s="87" t="s">
        <v>25</v>
      </c>
      <c r="J6" s="88" t="s">
        <v>26</v>
      </c>
      <c r="K6" s="89" t="s">
        <v>27</v>
      </c>
      <c r="L6" s="90" t="s">
        <v>7</v>
      </c>
    </row>
    <row r="7" spans="1:16" s="12" customFormat="1" ht="30" customHeight="1" x14ac:dyDescent="0.25">
      <c r="A7" s="91">
        <v>1</v>
      </c>
      <c r="B7" s="92" t="s">
        <v>86</v>
      </c>
      <c r="C7" s="93" t="s">
        <v>98</v>
      </c>
      <c r="D7" s="94" t="s">
        <v>28</v>
      </c>
      <c r="E7" s="95">
        <v>100.1</v>
      </c>
      <c r="F7" s="96">
        <v>32</v>
      </c>
      <c r="G7" s="97">
        <v>5</v>
      </c>
      <c r="H7" s="98">
        <v>43.94</v>
      </c>
      <c r="I7" s="97">
        <f>F7/80</f>
        <v>0.4</v>
      </c>
      <c r="J7" s="99">
        <f t="shared" ref="J7:J28" si="0">H7-I7</f>
        <v>43.54</v>
      </c>
      <c r="K7" s="100">
        <f>AVERAGE(J7:J8)</f>
        <v>43.41</v>
      </c>
      <c r="L7" s="101">
        <v>8</v>
      </c>
    </row>
    <row r="8" spans="1:16" s="12" customFormat="1" ht="30" customHeight="1" x14ac:dyDescent="0.25">
      <c r="A8" s="102"/>
      <c r="B8" s="103"/>
      <c r="C8" s="104" t="s">
        <v>87</v>
      </c>
      <c r="D8" s="105" t="s">
        <v>29</v>
      </c>
      <c r="E8" s="106">
        <v>55.4</v>
      </c>
      <c r="F8" s="107"/>
      <c r="G8" s="108">
        <v>4</v>
      </c>
      <c r="H8" s="109">
        <v>43.28</v>
      </c>
      <c r="I8" s="108">
        <f>F8/80</f>
        <v>0</v>
      </c>
      <c r="J8" s="110">
        <f t="shared" si="0"/>
        <v>43.28</v>
      </c>
      <c r="K8" s="111"/>
      <c r="L8" s="112"/>
    </row>
    <row r="9" spans="1:16" s="12" customFormat="1" ht="30" customHeight="1" x14ac:dyDescent="0.25">
      <c r="A9" s="113">
        <v>2</v>
      </c>
      <c r="B9" s="114" t="s">
        <v>92</v>
      </c>
      <c r="C9" s="115" t="s">
        <v>93</v>
      </c>
      <c r="D9" s="116" t="s">
        <v>30</v>
      </c>
      <c r="E9" s="117">
        <v>74.099999999999994</v>
      </c>
      <c r="F9" s="107"/>
      <c r="G9" s="108">
        <v>7</v>
      </c>
      <c r="H9" s="109">
        <v>41.9</v>
      </c>
      <c r="I9" s="108">
        <f t="shared" ref="I9:I28" si="1">F9/80</f>
        <v>0</v>
      </c>
      <c r="J9" s="110">
        <f t="shared" si="0"/>
        <v>41.9</v>
      </c>
      <c r="K9" s="111">
        <f>AVERAGE(J9:J10)</f>
        <v>42.254999999999995</v>
      </c>
      <c r="L9" s="112">
        <v>4</v>
      </c>
    </row>
    <row r="10" spans="1:16" s="12" customFormat="1" ht="30" customHeight="1" x14ac:dyDescent="0.25">
      <c r="A10" s="102"/>
      <c r="B10" s="103"/>
      <c r="C10" s="104" t="s">
        <v>94</v>
      </c>
      <c r="D10" s="105" t="s">
        <v>31</v>
      </c>
      <c r="E10" s="106">
        <v>75.599999999999994</v>
      </c>
      <c r="F10" s="107"/>
      <c r="G10" s="108">
        <v>5</v>
      </c>
      <c r="H10" s="109">
        <v>42.61</v>
      </c>
      <c r="I10" s="108">
        <f t="shared" si="1"/>
        <v>0</v>
      </c>
      <c r="J10" s="110">
        <f t="shared" si="0"/>
        <v>42.61</v>
      </c>
      <c r="K10" s="111"/>
      <c r="L10" s="112"/>
    </row>
    <row r="11" spans="1:16" s="12" customFormat="1" ht="30" customHeight="1" x14ac:dyDescent="0.25">
      <c r="A11" s="102">
        <v>3</v>
      </c>
      <c r="B11" s="103" t="s">
        <v>80</v>
      </c>
      <c r="C11" s="104" t="s">
        <v>81</v>
      </c>
      <c r="D11" s="105" t="s">
        <v>32</v>
      </c>
      <c r="E11" s="118">
        <v>72.8</v>
      </c>
      <c r="F11" s="107"/>
      <c r="G11" s="108">
        <v>7</v>
      </c>
      <c r="H11" s="109">
        <v>42</v>
      </c>
      <c r="I11" s="108">
        <f t="shared" si="1"/>
        <v>0</v>
      </c>
      <c r="J11" s="110">
        <f t="shared" si="0"/>
        <v>42</v>
      </c>
      <c r="K11" s="111">
        <f>AVERAGE(J11:J12)</f>
        <v>42.06</v>
      </c>
      <c r="L11" s="112">
        <v>2</v>
      </c>
    </row>
    <row r="12" spans="1:16" s="12" customFormat="1" ht="30" customHeight="1" x14ac:dyDescent="0.25">
      <c r="A12" s="102"/>
      <c r="B12" s="103"/>
      <c r="C12" s="104" t="s">
        <v>82</v>
      </c>
      <c r="D12" s="105" t="s">
        <v>34</v>
      </c>
      <c r="E12" s="118" t="s">
        <v>12</v>
      </c>
      <c r="F12" s="107"/>
      <c r="G12" s="108">
        <v>8</v>
      </c>
      <c r="H12" s="109">
        <v>42.12</v>
      </c>
      <c r="I12" s="108">
        <f t="shared" si="1"/>
        <v>0</v>
      </c>
      <c r="J12" s="110">
        <f t="shared" si="0"/>
        <v>42.12</v>
      </c>
      <c r="K12" s="111"/>
      <c r="L12" s="112"/>
    </row>
    <row r="13" spans="1:16" s="12" customFormat="1" ht="30" customHeight="1" x14ac:dyDescent="0.25">
      <c r="A13" s="113">
        <v>4</v>
      </c>
      <c r="B13" s="114" t="s">
        <v>96</v>
      </c>
      <c r="C13" s="115" t="s">
        <v>55</v>
      </c>
      <c r="D13" s="116" t="s">
        <v>36</v>
      </c>
      <c r="E13" s="119">
        <v>76.099999999999994</v>
      </c>
      <c r="F13" s="107"/>
      <c r="G13" s="108">
        <v>8</v>
      </c>
      <c r="H13" s="109">
        <v>43.26</v>
      </c>
      <c r="I13" s="108">
        <f t="shared" si="1"/>
        <v>0</v>
      </c>
      <c r="J13" s="110">
        <f t="shared" si="0"/>
        <v>43.26</v>
      </c>
      <c r="K13" s="111">
        <f>AVERAGE(J13:J14)</f>
        <v>42.754999999999995</v>
      </c>
      <c r="L13" s="112">
        <v>7</v>
      </c>
      <c r="N13" s="12" t="s">
        <v>37</v>
      </c>
    </row>
    <row r="14" spans="1:16" s="12" customFormat="1" ht="30" customHeight="1" x14ac:dyDescent="0.25">
      <c r="A14" s="102"/>
      <c r="B14" s="103"/>
      <c r="C14" s="104" t="s">
        <v>97</v>
      </c>
      <c r="D14" s="105" t="s">
        <v>39</v>
      </c>
      <c r="E14" s="118">
        <v>71.099999999999994</v>
      </c>
      <c r="F14" s="107"/>
      <c r="G14" s="108">
        <v>9</v>
      </c>
      <c r="H14" s="109">
        <v>42.25</v>
      </c>
      <c r="I14" s="108">
        <f t="shared" si="1"/>
        <v>0</v>
      </c>
      <c r="J14" s="110">
        <f t="shared" si="0"/>
        <v>42.25</v>
      </c>
      <c r="K14" s="111"/>
      <c r="L14" s="112"/>
      <c r="P14" s="12" t="s">
        <v>37</v>
      </c>
    </row>
    <row r="15" spans="1:16" s="12" customFormat="1" ht="30" customHeight="1" x14ac:dyDescent="0.25">
      <c r="A15" s="102">
        <v>5</v>
      </c>
      <c r="B15" s="103" t="s">
        <v>16</v>
      </c>
      <c r="C15" s="104" t="s">
        <v>95</v>
      </c>
      <c r="D15" s="105" t="s">
        <v>40</v>
      </c>
      <c r="E15" s="106">
        <v>79.5</v>
      </c>
      <c r="F15" s="107"/>
      <c r="G15" s="108">
        <v>9</v>
      </c>
      <c r="H15" s="109">
        <v>42.82</v>
      </c>
      <c r="I15" s="108">
        <f t="shared" si="1"/>
        <v>0</v>
      </c>
      <c r="J15" s="110">
        <f t="shared" si="0"/>
        <v>42.82</v>
      </c>
      <c r="K15" s="111">
        <f>AVERAGE(J15:J16)</f>
        <v>42.379999999999995</v>
      </c>
      <c r="L15" s="112">
        <v>5</v>
      </c>
    </row>
    <row r="16" spans="1:16" s="12" customFormat="1" ht="30" customHeight="1" x14ac:dyDescent="0.25">
      <c r="A16" s="102"/>
      <c r="B16" s="103"/>
      <c r="C16" s="104" t="s">
        <v>33</v>
      </c>
      <c r="D16" s="105" t="s">
        <v>41</v>
      </c>
      <c r="E16" s="106">
        <v>71.3</v>
      </c>
      <c r="F16" s="107"/>
      <c r="G16" s="108">
        <v>10</v>
      </c>
      <c r="H16" s="109">
        <v>41.94</v>
      </c>
      <c r="I16" s="108">
        <f t="shared" si="1"/>
        <v>0</v>
      </c>
      <c r="J16" s="110">
        <f t="shared" si="0"/>
        <v>41.94</v>
      </c>
      <c r="K16" s="111"/>
      <c r="L16" s="112"/>
    </row>
    <row r="17" spans="1:16" ht="27.75" customHeight="1" x14ac:dyDescent="0.25">
      <c r="A17" s="102">
        <v>6</v>
      </c>
      <c r="B17" s="103" t="s">
        <v>13</v>
      </c>
      <c r="C17" s="104" t="s">
        <v>35</v>
      </c>
      <c r="D17" s="105" t="s">
        <v>42</v>
      </c>
      <c r="E17" s="120" t="s">
        <v>89</v>
      </c>
      <c r="F17" s="121">
        <v>8</v>
      </c>
      <c r="G17" s="122">
        <v>21</v>
      </c>
      <c r="H17" s="123">
        <v>42.25</v>
      </c>
      <c r="I17" s="108">
        <f t="shared" si="1"/>
        <v>0.1</v>
      </c>
      <c r="J17" s="110">
        <f t="shared" si="0"/>
        <v>42.15</v>
      </c>
      <c r="K17" s="111">
        <f>AVERAGE(J17:J18)</f>
        <v>42.224999999999994</v>
      </c>
      <c r="L17" s="112">
        <v>3</v>
      </c>
    </row>
    <row r="18" spans="1:16" ht="27.75" customHeight="1" x14ac:dyDescent="0.25">
      <c r="A18" s="102"/>
      <c r="B18" s="103"/>
      <c r="C18" s="104" t="s">
        <v>53</v>
      </c>
      <c r="D18" s="105" t="s">
        <v>44</v>
      </c>
      <c r="E18" s="120" t="s">
        <v>88</v>
      </c>
      <c r="F18" s="121"/>
      <c r="G18" s="122">
        <v>33</v>
      </c>
      <c r="H18" s="123">
        <v>42.3</v>
      </c>
      <c r="I18" s="108">
        <f t="shared" si="1"/>
        <v>0</v>
      </c>
      <c r="J18" s="110">
        <f t="shared" si="0"/>
        <v>42.3</v>
      </c>
      <c r="K18" s="111"/>
      <c r="L18" s="112"/>
    </row>
    <row r="19" spans="1:16" ht="29.25" hidden="1" customHeight="1" x14ac:dyDescent="0.3">
      <c r="A19" s="113">
        <v>7</v>
      </c>
      <c r="B19" s="114"/>
      <c r="C19" s="115"/>
      <c r="D19" s="116" t="s">
        <v>45</v>
      </c>
      <c r="E19" s="124"/>
      <c r="F19" s="121"/>
      <c r="G19" s="122"/>
      <c r="H19" s="123"/>
      <c r="I19" s="108">
        <f t="shared" si="1"/>
        <v>0</v>
      </c>
      <c r="J19" s="110">
        <f t="shared" si="0"/>
        <v>0</v>
      </c>
      <c r="K19" s="111">
        <f>AVERAGE(J19:J20)</f>
        <v>0</v>
      </c>
      <c r="L19" s="112"/>
      <c r="P19" s="125"/>
    </row>
    <row r="20" spans="1:16" ht="29.25" hidden="1" customHeight="1" x14ac:dyDescent="0.3">
      <c r="A20" s="102"/>
      <c r="B20" s="103"/>
      <c r="C20" s="104"/>
      <c r="D20" s="105" t="s">
        <v>46</v>
      </c>
      <c r="E20" s="120"/>
      <c r="F20" s="121"/>
      <c r="G20" s="122"/>
      <c r="H20" s="123"/>
      <c r="I20" s="108">
        <f t="shared" si="1"/>
        <v>0</v>
      </c>
      <c r="J20" s="110">
        <f t="shared" si="0"/>
        <v>0</v>
      </c>
      <c r="K20" s="111"/>
      <c r="L20" s="112"/>
      <c r="P20" s="125"/>
    </row>
    <row r="21" spans="1:16" ht="29.25" hidden="1" customHeight="1" x14ac:dyDescent="0.25">
      <c r="A21" s="102">
        <v>8</v>
      </c>
      <c r="B21" s="103"/>
      <c r="C21" s="104"/>
      <c r="D21" s="105" t="s">
        <v>47</v>
      </c>
      <c r="E21" s="120"/>
      <c r="F21" s="121"/>
      <c r="G21" s="122"/>
      <c r="H21" s="123"/>
      <c r="I21" s="108">
        <f t="shared" si="1"/>
        <v>0</v>
      </c>
      <c r="J21" s="110">
        <f t="shared" si="0"/>
        <v>0</v>
      </c>
      <c r="K21" s="111">
        <f>AVERAGE(J21:J22)</f>
        <v>0</v>
      </c>
      <c r="L21" s="112"/>
    </row>
    <row r="22" spans="1:16" ht="29.25" hidden="1" customHeight="1" x14ac:dyDescent="0.25">
      <c r="A22" s="102"/>
      <c r="B22" s="103"/>
      <c r="C22" s="104"/>
      <c r="D22" s="105" t="s">
        <v>49</v>
      </c>
      <c r="E22" s="120"/>
      <c r="F22" s="121"/>
      <c r="G22" s="122"/>
      <c r="H22" s="123"/>
      <c r="I22" s="108">
        <f t="shared" si="1"/>
        <v>0</v>
      </c>
      <c r="J22" s="110">
        <f t="shared" si="0"/>
        <v>0</v>
      </c>
      <c r="K22" s="111"/>
      <c r="L22" s="112"/>
    </row>
    <row r="23" spans="1:16" ht="29.25" customHeight="1" x14ac:dyDescent="0.25">
      <c r="A23" s="113">
        <v>9</v>
      </c>
      <c r="B23" s="114" t="s">
        <v>14</v>
      </c>
      <c r="C23" s="115" t="s">
        <v>90</v>
      </c>
      <c r="D23" s="116" t="s">
        <v>50</v>
      </c>
      <c r="E23" s="124" t="s">
        <v>48</v>
      </c>
      <c r="F23" s="121"/>
      <c r="G23" s="122">
        <v>33</v>
      </c>
      <c r="H23" s="123">
        <v>41.77</v>
      </c>
      <c r="I23" s="108">
        <f t="shared" si="1"/>
        <v>0</v>
      </c>
      <c r="J23" s="110">
        <f t="shared" si="0"/>
        <v>41.77</v>
      </c>
      <c r="K23" s="111">
        <f t="shared" ref="K23" si="2">AVERAGE(J23:J24)</f>
        <v>41.82</v>
      </c>
      <c r="L23" s="112">
        <v>1</v>
      </c>
    </row>
    <row r="24" spans="1:16" ht="29.25" customHeight="1" x14ac:dyDescent="0.25">
      <c r="A24" s="126"/>
      <c r="B24" s="127"/>
      <c r="C24" s="128" t="s">
        <v>43</v>
      </c>
      <c r="D24" s="129" t="s">
        <v>51</v>
      </c>
      <c r="E24" s="130" t="s">
        <v>91</v>
      </c>
      <c r="F24" s="131">
        <v>16</v>
      </c>
      <c r="G24" s="132">
        <v>69</v>
      </c>
      <c r="H24" s="133">
        <v>42.07</v>
      </c>
      <c r="I24" s="108">
        <f t="shared" si="1"/>
        <v>0.2</v>
      </c>
      <c r="J24" s="134">
        <f t="shared" si="0"/>
        <v>41.87</v>
      </c>
      <c r="K24" s="111"/>
      <c r="L24" s="135"/>
    </row>
    <row r="25" spans="1:16" ht="29.25" customHeight="1" x14ac:dyDescent="0.25">
      <c r="A25" s="102">
        <v>10</v>
      </c>
      <c r="B25" s="103" t="s">
        <v>83</v>
      </c>
      <c r="C25" s="104" t="s">
        <v>38</v>
      </c>
      <c r="D25" s="105" t="s">
        <v>54</v>
      </c>
      <c r="E25" s="120" t="s">
        <v>85</v>
      </c>
      <c r="F25" s="121">
        <v>8</v>
      </c>
      <c r="G25" s="122">
        <v>2</v>
      </c>
      <c r="H25" s="123">
        <v>42.17</v>
      </c>
      <c r="I25" s="108">
        <f t="shared" si="1"/>
        <v>0.1</v>
      </c>
      <c r="J25" s="136">
        <f t="shared" si="0"/>
        <v>42.07</v>
      </c>
      <c r="K25" s="111">
        <f t="shared" ref="K25:K27" si="3">AVERAGE(J25:J26)</f>
        <v>42.385000000000005</v>
      </c>
      <c r="L25" s="112">
        <v>6</v>
      </c>
    </row>
    <row r="26" spans="1:16" ht="27" customHeight="1" thickBot="1" x14ac:dyDescent="0.3">
      <c r="A26" s="137"/>
      <c r="B26" s="138"/>
      <c r="C26" s="139" t="s">
        <v>84</v>
      </c>
      <c r="D26" s="140" t="s">
        <v>56</v>
      </c>
      <c r="E26" s="141" t="s">
        <v>52</v>
      </c>
      <c r="F26" s="142"/>
      <c r="G26" s="143">
        <v>69</v>
      </c>
      <c r="H26" s="144">
        <v>42.7</v>
      </c>
      <c r="I26" s="145">
        <f t="shared" si="1"/>
        <v>0</v>
      </c>
      <c r="J26" s="146">
        <f t="shared" si="0"/>
        <v>42.7</v>
      </c>
      <c r="K26" s="147"/>
      <c r="L26" s="148"/>
    </row>
    <row r="27" spans="1:16" ht="35.25" hidden="1" customHeight="1" x14ac:dyDescent="0.25">
      <c r="A27" s="149">
        <v>11</v>
      </c>
      <c r="B27" s="150"/>
      <c r="C27" s="151"/>
      <c r="D27" s="116" t="s">
        <v>57</v>
      </c>
      <c r="E27" s="152"/>
      <c r="F27" s="153"/>
      <c r="G27" s="154"/>
      <c r="H27" s="155"/>
      <c r="I27" s="156">
        <f t="shared" si="1"/>
        <v>0</v>
      </c>
      <c r="J27" s="110">
        <f t="shared" si="0"/>
        <v>0</v>
      </c>
      <c r="K27" s="157">
        <f t="shared" si="3"/>
        <v>0</v>
      </c>
      <c r="L27" s="158"/>
    </row>
    <row r="28" spans="1:16" ht="33.75" hidden="1" customHeight="1" thickBot="1" x14ac:dyDescent="0.3">
      <c r="A28" s="159"/>
      <c r="B28" s="160"/>
      <c r="C28" s="161"/>
      <c r="D28" s="140" t="s">
        <v>58</v>
      </c>
      <c r="E28" s="89"/>
      <c r="F28" s="90"/>
      <c r="G28" s="162"/>
      <c r="H28" s="89"/>
      <c r="I28" s="108">
        <f t="shared" si="1"/>
        <v>0</v>
      </c>
      <c r="J28" s="146">
        <f t="shared" si="0"/>
        <v>0</v>
      </c>
      <c r="K28" s="147"/>
      <c r="L28" s="163"/>
    </row>
  </sheetData>
  <mergeCells count="53">
    <mergeCell ref="A27:A28"/>
    <mergeCell ref="B27:B28"/>
    <mergeCell ref="K27:K28"/>
    <mergeCell ref="L27:L28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6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C25" sqref="C25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64" t="s">
        <v>78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</row>
    <row r="5" spans="1:16" ht="7.5" customHeight="1" x14ac:dyDescent="0.25"/>
    <row r="6" spans="1:16" ht="17.25" x14ac:dyDescent="0.3">
      <c r="A6" s="3" t="s">
        <v>14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65" t="s">
        <v>61</v>
      </c>
      <c r="B8" s="166" t="s">
        <v>19</v>
      </c>
      <c r="C8" s="167" t="s">
        <v>24</v>
      </c>
      <c r="D8" s="166" t="s">
        <v>62</v>
      </c>
      <c r="E8" s="168" t="s">
        <v>63</v>
      </c>
      <c r="F8" s="169" t="s">
        <v>64</v>
      </c>
      <c r="G8" s="170"/>
      <c r="H8" s="170"/>
      <c r="I8" s="171"/>
      <c r="J8" s="172" t="s">
        <v>65</v>
      </c>
      <c r="K8" s="165" t="s">
        <v>66</v>
      </c>
      <c r="L8" s="165"/>
      <c r="M8" s="173"/>
      <c r="N8" s="173"/>
    </row>
    <row r="9" spans="1:16" s="4" customFormat="1" ht="27.75" customHeight="1" thickBot="1" x14ac:dyDescent="0.3">
      <c r="A9" s="165"/>
      <c r="B9" s="166"/>
      <c r="C9" s="174"/>
      <c r="D9" s="166"/>
      <c r="E9" s="175"/>
      <c r="F9" s="176" t="s">
        <v>67</v>
      </c>
      <c r="G9" s="176" t="s">
        <v>68</v>
      </c>
      <c r="H9" s="176" t="s">
        <v>69</v>
      </c>
      <c r="I9" s="177" t="s">
        <v>70</v>
      </c>
      <c r="J9" s="178"/>
      <c r="K9" s="179" t="s">
        <v>71</v>
      </c>
      <c r="L9" s="179" t="s">
        <v>72</v>
      </c>
      <c r="M9" s="180" t="s">
        <v>73</v>
      </c>
      <c r="N9" s="180" t="s">
        <v>74</v>
      </c>
    </row>
    <row r="10" spans="1:16" s="12" customFormat="1" ht="30" customHeight="1" thickBot="1" x14ac:dyDescent="0.3">
      <c r="A10" s="181">
        <v>1</v>
      </c>
      <c r="B10" s="182" t="s">
        <v>43</v>
      </c>
      <c r="C10" s="183">
        <v>21</v>
      </c>
      <c r="D10" s="183">
        <v>21</v>
      </c>
      <c r="E10" s="184">
        <f>D10</f>
        <v>21</v>
      </c>
      <c r="F10" s="227">
        <v>41.93</v>
      </c>
      <c r="G10" s="198">
        <f>(42.77+41.94+41.98+42.04+41.93+41.98+42.08+42.09+42.1+42.1+42.14+42.46+42.21+42.08+42.14+42.22+42.1+41.93+42.16+42.28)/20</f>
        <v>42.136499999999998</v>
      </c>
      <c r="H10" s="187">
        <v>4</v>
      </c>
      <c r="I10" s="188">
        <f>G10-F10</f>
        <v>0.20649999999999835</v>
      </c>
      <c r="J10" s="189">
        <v>1.1226851851851854E-2</v>
      </c>
      <c r="K10" s="189">
        <f>J10</f>
        <v>1.1226851851851854E-2</v>
      </c>
      <c r="L10" s="190">
        <f>K10</f>
        <v>1.1226851851851854E-2</v>
      </c>
      <c r="M10" s="191" t="s">
        <v>107</v>
      </c>
      <c r="N10" s="192">
        <v>-16</v>
      </c>
      <c r="O10" s="193" t="s">
        <v>75</v>
      </c>
      <c r="P10" s="194"/>
    </row>
    <row r="11" spans="1:16" s="12" customFormat="1" ht="30" customHeight="1" thickBot="1" x14ac:dyDescent="0.3">
      <c r="A11" s="181">
        <v>2</v>
      </c>
      <c r="B11" s="182" t="s">
        <v>90</v>
      </c>
      <c r="C11" s="183">
        <v>9</v>
      </c>
      <c r="D11" s="183">
        <v>83</v>
      </c>
      <c r="E11" s="184">
        <f>D11-D10</f>
        <v>62</v>
      </c>
      <c r="F11" s="233">
        <v>41.41</v>
      </c>
      <c r="G11" s="195">
        <f>(43.26+42.26+41.85+41.77+41.8+41.74+41.82+41.79+41.6+41.87+41.66+41.69+41.71+41.68+41.61+41.41+41.9+41.57+41.78+42.13+41.94+41.94+41.67+41.68+41.6+41.65+41.61+41.64+41.66+41.74+41.82+41.67+41.83+41.75+41.83+41.84+41.87+41.91+41.75+42.02+41.6+42.46+41.82+41.74+41.61+41.66+42.01+41.75+41.6+41.64+41.76+41.58+41.74+41.73+41.62+42.1+41.81+41.67+41.75+42.06+41.71)/61</f>
        <v>41.799016393442614</v>
      </c>
      <c r="H11" s="187">
        <v>0</v>
      </c>
      <c r="I11" s="188">
        <f>G11-F11</f>
        <v>0.38901639344261696</v>
      </c>
      <c r="J11" s="189">
        <v>4.2326388888888893E-2</v>
      </c>
      <c r="K11" s="189">
        <f>J11-J10</f>
        <v>3.1099537037037037E-2</v>
      </c>
      <c r="L11" s="189">
        <f>K11</f>
        <v>3.1099537037037037E-2</v>
      </c>
      <c r="M11" s="191" t="s">
        <v>117</v>
      </c>
      <c r="N11" s="192"/>
      <c r="O11" s="193"/>
      <c r="P11" s="194"/>
    </row>
    <row r="12" spans="1:16" s="12" customFormat="1" ht="30" customHeight="1" x14ac:dyDescent="0.25">
      <c r="A12" s="181">
        <v>3</v>
      </c>
      <c r="B12" s="182" t="s">
        <v>43</v>
      </c>
      <c r="C12" s="196">
        <v>8</v>
      </c>
      <c r="D12" s="183">
        <v>130</v>
      </c>
      <c r="E12" s="184">
        <f>D12-D11</f>
        <v>47</v>
      </c>
      <c r="F12" s="232">
        <v>42.05</v>
      </c>
      <c r="G12" s="186">
        <f>(43.29+42.16+42.27+42.19+42.4+42.38+42.22+42.15+42.26+42.24+42.26+42.1+42.17+42.14+42.25+42.19+42.16+42.13+42.27+42.6+42.23+42.44+42.15+42.19+42.74+42.21+43.01+42.35+42.23+42.09+42.28+42.39+42.17+42.05+42.47+42.45+42.28+42.24+42.17+42.23+42.29+42.39+42.25+42.43+42.38+42.26)/46</f>
        <v>42.308695652173917</v>
      </c>
      <c r="H12" s="187">
        <v>5</v>
      </c>
      <c r="I12" s="188">
        <f>G12-F12</f>
        <v>0.25869565217391965</v>
      </c>
      <c r="J12" s="189">
        <v>6.6365740740740739E-2</v>
      </c>
      <c r="K12" s="189">
        <f>J12-J11</f>
        <v>2.4039351851851846E-2</v>
      </c>
      <c r="L12" s="190">
        <f>K12+K10</f>
        <v>3.5266203703703702E-2</v>
      </c>
      <c r="M12" s="191" t="s">
        <v>140</v>
      </c>
      <c r="N12" s="192"/>
      <c r="O12" s="41" t="s">
        <v>141</v>
      </c>
    </row>
    <row r="13" spans="1:16" s="12" customFormat="1" ht="30" customHeight="1" thickBot="1" x14ac:dyDescent="0.3">
      <c r="A13" s="199" t="s">
        <v>76</v>
      </c>
      <c r="B13" s="200" t="s">
        <v>90</v>
      </c>
      <c r="C13" s="201">
        <v>7</v>
      </c>
      <c r="D13" s="201">
        <v>165</v>
      </c>
      <c r="E13" s="184">
        <f>D13-D12</f>
        <v>35</v>
      </c>
      <c r="F13" s="224">
        <v>41.5</v>
      </c>
      <c r="G13" s="186">
        <f>(42.76+43.19+42.35+42.18+41.8+41.95+41.87+41.92+41.72+41.84+41.55+41.88+42.07+41.67+41.85+41.67+41.6+41.78+41.56+42.1+41.81+41.81+41.57+41.5+41.67+41.59+41.74+41.78+41.67+41.79+41.71+41.62+41.7+41.67+41.73)/35</f>
        <v>41.847714285714289</v>
      </c>
      <c r="H13" s="187">
        <v>5</v>
      </c>
      <c r="I13" s="203">
        <f>G13-F13</f>
        <v>0.34771428571428942</v>
      </c>
      <c r="J13" s="204">
        <v>8.3414351851851851E-2</v>
      </c>
      <c r="K13" s="205">
        <f>J13-J12</f>
        <v>1.7048611111111112E-2</v>
      </c>
      <c r="L13" s="204">
        <f>K13+K11</f>
        <v>4.8148148148148148E-2</v>
      </c>
      <c r="M13" s="191"/>
      <c r="N13" s="192"/>
    </row>
    <row r="14" spans="1:16" s="12" customFormat="1" ht="30" customHeight="1" x14ac:dyDescent="0.25">
      <c r="A14" s="206"/>
      <c r="B14" s="207"/>
      <c r="C14" s="208"/>
      <c r="D14" s="208"/>
      <c r="E14" s="208"/>
      <c r="F14" s="222">
        <f>AVERAGE(F10,F12)</f>
        <v>41.989999999999995</v>
      </c>
      <c r="G14" s="223">
        <f>AVERAGE(G10,G12)</f>
        <v>42.222597826086954</v>
      </c>
      <c r="H14" s="223" t="s">
        <v>77</v>
      </c>
      <c r="I14" s="209">
        <f>AVERAGE(I10,I12)</f>
        <v>0.232597826086959</v>
      </c>
      <c r="J14" s="208"/>
      <c r="K14" s="208"/>
      <c r="L14" s="208"/>
      <c r="M14" s="210"/>
      <c r="N14" s="210"/>
    </row>
    <row r="15" spans="1:16" ht="27.75" customHeight="1" x14ac:dyDescent="0.25">
      <c r="A15" s="211"/>
      <c r="B15" s="211"/>
      <c r="C15" s="211"/>
      <c r="D15" s="212"/>
      <c r="E15" s="213"/>
      <c r="F15" s="214">
        <f>AVERAGE(F11,F13)</f>
        <v>41.454999999999998</v>
      </c>
      <c r="G15" s="215">
        <f>AVERAGE(G11,G13)</f>
        <v>41.823365339578451</v>
      </c>
      <c r="H15" s="215" t="s">
        <v>139</v>
      </c>
      <c r="I15" s="216">
        <f>AVERAGE(I11,I13)</f>
        <v>0.36836533957845319</v>
      </c>
      <c r="J15" s="213"/>
      <c r="K15" s="213" t="s">
        <v>37</v>
      </c>
      <c r="L15" s="213"/>
      <c r="M15" s="210"/>
      <c r="N15" s="210"/>
    </row>
    <row r="16" spans="1:16" ht="30" customHeight="1" thickBot="1" x14ac:dyDescent="0.3">
      <c r="A16" s="217"/>
      <c r="B16" s="217"/>
      <c r="C16" s="217"/>
      <c r="D16" s="213"/>
      <c r="E16" s="213"/>
      <c r="F16" s="218">
        <f>AVERAGE(F10:F13)</f>
        <v>41.722499999999997</v>
      </c>
      <c r="G16" s="219">
        <f>AVERAGE(G10:G13)</f>
        <v>42.022981582832706</v>
      </c>
      <c r="H16" s="220"/>
      <c r="I16" s="221">
        <f>AVERAGE(I10:I13)</f>
        <v>0.3004815828327061</v>
      </c>
      <c r="J16" s="213"/>
      <c r="K16" s="213"/>
      <c r="L16" s="213"/>
      <c r="M16" s="217"/>
      <c r="N16" s="217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J14" sqref="J14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64" t="s">
        <v>78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</row>
    <row r="5" spans="1:16" ht="7.5" customHeight="1" x14ac:dyDescent="0.25"/>
    <row r="6" spans="1:16" ht="17.25" x14ac:dyDescent="0.3">
      <c r="A6" s="3" t="s">
        <v>92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65" t="s">
        <v>61</v>
      </c>
      <c r="B8" s="166" t="s">
        <v>19</v>
      </c>
      <c r="C8" s="167" t="s">
        <v>24</v>
      </c>
      <c r="D8" s="166" t="s">
        <v>62</v>
      </c>
      <c r="E8" s="168" t="s">
        <v>63</v>
      </c>
      <c r="F8" s="169" t="s">
        <v>64</v>
      </c>
      <c r="G8" s="170"/>
      <c r="H8" s="170"/>
      <c r="I8" s="171"/>
      <c r="J8" s="172" t="s">
        <v>65</v>
      </c>
      <c r="K8" s="165" t="s">
        <v>66</v>
      </c>
      <c r="L8" s="165"/>
      <c r="M8" s="173"/>
      <c r="N8" s="173"/>
    </row>
    <row r="9" spans="1:16" s="4" customFormat="1" ht="27.75" customHeight="1" x14ac:dyDescent="0.25">
      <c r="A9" s="165"/>
      <c r="B9" s="166"/>
      <c r="C9" s="174"/>
      <c r="D9" s="166"/>
      <c r="E9" s="175"/>
      <c r="F9" s="176" t="s">
        <v>67</v>
      </c>
      <c r="G9" s="176" t="s">
        <v>68</v>
      </c>
      <c r="H9" s="176" t="s">
        <v>69</v>
      </c>
      <c r="I9" s="177" t="s">
        <v>70</v>
      </c>
      <c r="J9" s="178"/>
      <c r="K9" s="179" t="s">
        <v>71</v>
      </c>
      <c r="L9" s="179" t="s">
        <v>72</v>
      </c>
      <c r="M9" s="180" t="s">
        <v>73</v>
      </c>
      <c r="N9" s="180" t="s">
        <v>74</v>
      </c>
    </row>
    <row r="10" spans="1:16" s="12" customFormat="1" ht="30" customHeight="1" x14ac:dyDescent="0.25">
      <c r="A10" s="181">
        <v>1</v>
      </c>
      <c r="B10" s="182" t="s">
        <v>93</v>
      </c>
      <c r="C10" s="183">
        <v>4</v>
      </c>
      <c r="D10" s="183">
        <v>40</v>
      </c>
      <c r="E10" s="184">
        <f>D10</f>
        <v>40</v>
      </c>
      <c r="F10" s="224">
        <v>41.56</v>
      </c>
      <c r="G10" s="186">
        <f>(43.03+42.21+43.94+42.92+42.48+42.57+42.48+41.88+42.04+42.18+41.84+41.84+42.08+41.8+41.97+41.99+41.89+41.8+42.04+41.91+42.17+41.91+42.17+41.94+41.74+41.93+41.56+41.76+41.81+41.74+41.72+41.58+41.58+41.58+41.8+41.61+41.58+41.62+41.82)/39</f>
        <v>42.013076923076902</v>
      </c>
      <c r="H10" s="187">
        <v>5</v>
      </c>
      <c r="I10" s="188">
        <f>G10-F10</f>
        <v>0.45307692307689962</v>
      </c>
      <c r="J10" s="189">
        <v>2.0590277777777777E-2</v>
      </c>
      <c r="K10" s="189">
        <f>J10</f>
        <v>2.0590277777777777E-2</v>
      </c>
      <c r="L10" s="190">
        <f>K10</f>
        <v>2.0590277777777777E-2</v>
      </c>
      <c r="M10" s="191" t="s">
        <v>101</v>
      </c>
      <c r="N10" s="192"/>
      <c r="O10" s="193"/>
      <c r="P10" s="194"/>
    </row>
    <row r="11" spans="1:16" s="12" customFormat="1" ht="30" customHeight="1" thickBot="1" x14ac:dyDescent="0.3">
      <c r="A11" s="181">
        <v>2</v>
      </c>
      <c r="B11" s="182" t="s">
        <v>94</v>
      </c>
      <c r="C11" s="183">
        <v>13</v>
      </c>
      <c r="D11" s="183">
        <v>79</v>
      </c>
      <c r="E11" s="184">
        <f>D11-D10</f>
        <v>39</v>
      </c>
      <c r="F11" s="226">
        <v>42.26</v>
      </c>
      <c r="G11" s="225">
        <f>(44.07+43.02+42.7+42.83+42.67+42.57+42.85+42.45+42.7+42.64+42.6+42.63+42.41+42.88+42.52+43.04+43.45+44.24+42.5+42.5+42.57+42.26+42.72+42.45+42.36+42.81+43.78+42.89+42.43+42.51+42.73+42.67+42.84+42.45+42.53+42.8+42.6+42.46)/38</f>
        <v>42.766578947368416</v>
      </c>
      <c r="H11" s="187">
        <v>1</v>
      </c>
      <c r="I11" s="188">
        <f>G11-F11</f>
        <v>0.50657894736841769</v>
      </c>
      <c r="J11" s="189">
        <v>4.1099537037037039E-2</v>
      </c>
      <c r="K11" s="189">
        <f>J11-J10</f>
        <v>2.0509259259259262E-2</v>
      </c>
      <c r="L11" s="189">
        <f>K11</f>
        <v>2.0509259259259262E-2</v>
      </c>
      <c r="M11" s="191" t="s">
        <v>111</v>
      </c>
      <c r="N11" s="192">
        <v>5</v>
      </c>
      <c r="O11" s="193" t="s">
        <v>112</v>
      </c>
      <c r="P11" s="194"/>
    </row>
    <row r="12" spans="1:16" s="12" customFormat="1" ht="30" customHeight="1" thickBot="1" x14ac:dyDescent="0.3">
      <c r="A12" s="181">
        <v>3</v>
      </c>
      <c r="B12" s="182" t="s">
        <v>94</v>
      </c>
      <c r="C12" s="196">
        <v>4</v>
      </c>
      <c r="D12" s="183">
        <v>108</v>
      </c>
      <c r="E12" s="184">
        <f>D12-D11</f>
        <v>29</v>
      </c>
      <c r="F12" s="227">
        <v>42</v>
      </c>
      <c r="G12" s="198">
        <f>(43.5+42.73+42.37+42.37+42.38+43.8+42.24+42.31+42.32+42.21+42.27+42.12+42.1+42.43+42+42.48+42.23+42.38+42.1+42.41+42.35+42.12+42.19+42.14+42+42.31+42.61+42.41)/28</f>
        <v>42.388571428571417</v>
      </c>
      <c r="H12" s="187">
        <v>3</v>
      </c>
      <c r="I12" s="188">
        <f>G12-F12</f>
        <v>0.38857142857141724</v>
      </c>
      <c r="J12" s="189">
        <v>5.6458333333333333E-2</v>
      </c>
      <c r="K12" s="189">
        <f>J12-J11</f>
        <v>1.5358796296296294E-2</v>
      </c>
      <c r="L12" s="190">
        <f>K12+K11</f>
        <v>3.5868055555555556E-2</v>
      </c>
      <c r="M12" s="191" t="s">
        <v>126</v>
      </c>
      <c r="N12" s="192"/>
      <c r="O12" s="41"/>
    </row>
    <row r="13" spans="1:16" s="12" customFormat="1" ht="30" customHeight="1" thickBot="1" x14ac:dyDescent="0.3">
      <c r="A13" s="199" t="s">
        <v>76</v>
      </c>
      <c r="B13" s="200" t="s">
        <v>93</v>
      </c>
      <c r="C13" s="201">
        <v>9</v>
      </c>
      <c r="D13" s="201">
        <v>164</v>
      </c>
      <c r="E13" s="184">
        <f>D13-D12</f>
        <v>56</v>
      </c>
      <c r="F13" s="228">
        <v>41.37</v>
      </c>
      <c r="G13" s="198">
        <f>(42.67+42.1+42.12+41.8+41.73+41.91+41.81+41.59+41.44+41.88+41.77+41.77+41.73+41.76+41.67+41.59+41.78+41.92+41.95+41.64+41.8+41.91+41.52+41.61+41.62+41.68+41.73+41.53+41.63+42.26+41.75+41.69+41.69+41.47+41.53+41.77+41.9+41.68+41.68+41.73+41.54+41.37+41.59+41.5+41.44+41.59+41.84+41.63+41.83+41.62+41.58+41.58+41.59+41.59+41.61+41.43)/56</f>
        <v>41.716785714285713</v>
      </c>
      <c r="H13" s="187">
        <v>4</v>
      </c>
      <c r="I13" s="203">
        <f>G13-F13</f>
        <v>0.34678571428571558</v>
      </c>
      <c r="J13" s="204">
        <v>8.3587962962962961E-2</v>
      </c>
      <c r="K13" s="205">
        <f>J13-J12</f>
        <v>2.7129629629629629E-2</v>
      </c>
      <c r="L13" s="204">
        <f>K13+K10</f>
        <v>4.7719907407407405E-2</v>
      </c>
      <c r="M13" s="191"/>
      <c r="N13" s="192"/>
    </row>
    <row r="14" spans="1:16" s="12" customFormat="1" ht="30" customHeight="1" x14ac:dyDescent="0.25">
      <c r="A14" s="206"/>
      <c r="B14" s="207"/>
      <c r="C14" s="208"/>
      <c r="D14" s="208"/>
      <c r="E14" s="208"/>
      <c r="F14" s="222">
        <f>AVERAGE(F10,F13)</f>
        <v>41.465000000000003</v>
      </c>
      <c r="G14" s="223">
        <f>AVERAGE(G10,G13)</f>
        <v>41.864931318681307</v>
      </c>
      <c r="H14" s="223" t="s">
        <v>93</v>
      </c>
      <c r="I14" s="209">
        <f>AVERAGE(I10,I13)</f>
        <v>0.3999313186813076</v>
      </c>
      <c r="J14" s="208"/>
      <c r="K14" s="208"/>
      <c r="L14" s="208"/>
      <c r="M14" s="210"/>
      <c r="N14" s="210"/>
    </row>
    <row r="15" spans="1:16" ht="27.75" customHeight="1" x14ac:dyDescent="0.25">
      <c r="A15" s="211"/>
      <c r="B15" s="211"/>
      <c r="C15" s="211"/>
      <c r="D15" s="212"/>
      <c r="E15" s="213"/>
      <c r="F15" s="214">
        <f>AVERAGE(F11,F12)</f>
        <v>42.129999999999995</v>
      </c>
      <c r="G15" s="215">
        <f>AVERAGE(G11,G12)</f>
        <v>42.577575187969913</v>
      </c>
      <c r="H15" s="215" t="s">
        <v>125</v>
      </c>
      <c r="I15" s="216">
        <f>AVERAGE(I11,I12)</f>
        <v>0.44757518796991747</v>
      </c>
      <c r="J15" s="213"/>
      <c r="K15" s="213" t="s">
        <v>37</v>
      </c>
      <c r="L15" s="213"/>
      <c r="M15" s="210"/>
      <c r="N15" s="210"/>
    </row>
    <row r="16" spans="1:16" ht="30" customHeight="1" thickBot="1" x14ac:dyDescent="0.3">
      <c r="A16" s="217"/>
      <c r="B16" s="217"/>
      <c r="C16" s="217"/>
      <c r="D16" s="213"/>
      <c r="E16" s="213"/>
      <c r="F16" s="218">
        <f>AVERAGE(F10:F13)</f>
        <v>41.797499999999999</v>
      </c>
      <c r="G16" s="219">
        <f>AVERAGE(G10:G13)</f>
        <v>42.221253253325614</v>
      </c>
      <c r="H16" s="220"/>
      <c r="I16" s="221">
        <f>AVERAGE(I10:I13)</f>
        <v>0.42375325332561253</v>
      </c>
      <c r="J16" s="213"/>
      <c r="K16" s="213"/>
      <c r="L16" s="213"/>
      <c r="M16" s="217"/>
      <c r="N16" s="217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I25" sqref="I25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64" t="s">
        <v>78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</row>
    <row r="5" spans="1:16" ht="7.5" customHeight="1" x14ac:dyDescent="0.25"/>
    <row r="6" spans="1:16" ht="17.25" x14ac:dyDescent="0.3">
      <c r="A6" s="3" t="s">
        <v>83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65" t="s">
        <v>61</v>
      </c>
      <c r="B8" s="166" t="s">
        <v>19</v>
      </c>
      <c r="C8" s="167" t="s">
        <v>24</v>
      </c>
      <c r="D8" s="166" t="s">
        <v>62</v>
      </c>
      <c r="E8" s="168" t="s">
        <v>63</v>
      </c>
      <c r="F8" s="169" t="s">
        <v>64</v>
      </c>
      <c r="G8" s="170"/>
      <c r="H8" s="170"/>
      <c r="I8" s="171"/>
      <c r="J8" s="172" t="s">
        <v>65</v>
      </c>
      <c r="K8" s="165" t="s">
        <v>66</v>
      </c>
      <c r="L8" s="165"/>
      <c r="M8" s="173"/>
      <c r="N8" s="173"/>
    </row>
    <row r="9" spans="1:16" s="4" customFormat="1" ht="27.75" customHeight="1" x14ac:dyDescent="0.25">
      <c r="A9" s="165"/>
      <c r="B9" s="166"/>
      <c r="C9" s="174"/>
      <c r="D9" s="166"/>
      <c r="E9" s="175"/>
      <c r="F9" s="176" t="s">
        <v>67</v>
      </c>
      <c r="G9" s="176" t="s">
        <v>68</v>
      </c>
      <c r="H9" s="176" t="s">
        <v>69</v>
      </c>
      <c r="I9" s="177" t="s">
        <v>70</v>
      </c>
      <c r="J9" s="178"/>
      <c r="K9" s="179" t="s">
        <v>71</v>
      </c>
      <c r="L9" s="179" t="s">
        <v>72</v>
      </c>
      <c r="M9" s="180" t="s">
        <v>73</v>
      </c>
      <c r="N9" s="180" t="s">
        <v>74</v>
      </c>
    </row>
    <row r="10" spans="1:16" s="12" customFormat="1" ht="30" customHeight="1" thickBot="1" x14ac:dyDescent="0.3">
      <c r="A10" s="181">
        <v>1</v>
      </c>
      <c r="B10" s="182" t="s">
        <v>99</v>
      </c>
      <c r="C10" s="183">
        <v>33</v>
      </c>
      <c r="D10" s="183">
        <v>24</v>
      </c>
      <c r="E10" s="184">
        <f>D10</f>
        <v>24</v>
      </c>
      <c r="F10" s="185">
        <v>41.82</v>
      </c>
      <c r="G10" s="186">
        <f>(43.29+42.78+44.28+42.65+43.76+43.18+42.83+42.18+42.13+42.01+41.85+42.07+42.28+42.05+42.1+42.02+41.82+42.07+42.14+42.14+42.22+42.45+42.16)/23</f>
        <v>42.454782608695652</v>
      </c>
      <c r="H10" s="187">
        <v>1</v>
      </c>
      <c r="I10" s="188">
        <f>G10-F10</f>
        <v>0.63478260869565162</v>
      </c>
      <c r="J10" s="189">
        <v>1.2847222222222223E-2</v>
      </c>
      <c r="K10" s="189">
        <f>J10</f>
        <v>1.2847222222222223E-2</v>
      </c>
      <c r="L10" s="190">
        <f>K10</f>
        <v>1.2847222222222223E-2</v>
      </c>
      <c r="M10" s="191" t="s">
        <v>108</v>
      </c>
      <c r="N10" s="192">
        <v>-8</v>
      </c>
      <c r="O10" s="193" t="s">
        <v>75</v>
      </c>
      <c r="P10" s="194"/>
    </row>
    <row r="11" spans="1:16" s="12" customFormat="1" ht="30" customHeight="1" thickBot="1" x14ac:dyDescent="0.3">
      <c r="A11" s="181">
        <v>2</v>
      </c>
      <c r="B11" s="182" t="s">
        <v>84</v>
      </c>
      <c r="C11" s="183">
        <v>21</v>
      </c>
      <c r="D11" s="183">
        <v>79</v>
      </c>
      <c r="E11" s="184">
        <f>D11-D10</f>
        <v>55</v>
      </c>
      <c r="F11" s="235">
        <v>41.82</v>
      </c>
      <c r="G11" s="195">
        <f>(43.75+42.83+42.72+42.42+43.08+42.25+42.5+42.14+42.45+42.17+42.3+42.09+42.2+42.14+42.05+42.09+42.15+42.11+42.1+42.24+41.86+42.29+42+41.95+41.86+41.99+41.82+42.36+42.39+41.96+42.28+42.54+43.55+43.43+42.27+42.11+42.19+42.1+42.15+41.9+42.11+42.12+42.03+42.29+42.22+42.11+42.28+42.36+42.1+42.03+42.22+43.24+42.45+42.49)/54</f>
        <v>42.311666666666646</v>
      </c>
      <c r="H11" s="187">
        <v>3</v>
      </c>
      <c r="I11" s="188">
        <f>G11-F11</f>
        <v>0.49166666666664582</v>
      </c>
      <c r="J11" s="189">
        <v>4.0914351851851848E-2</v>
      </c>
      <c r="K11" s="189">
        <f>J11-J10</f>
        <v>2.8067129629629622E-2</v>
      </c>
      <c r="L11" s="189">
        <f>K11</f>
        <v>2.8067129629629622E-2</v>
      </c>
      <c r="M11" s="191" t="s">
        <v>118</v>
      </c>
      <c r="N11" s="192"/>
      <c r="O11" s="193"/>
      <c r="P11" s="194"/>
    </row>
    <row r="12" spans="1:16" s="12" customFormat="1" ht="30" customHeight="1" thickBot="1" x14ac:dyDescent="0.3">
      <c r="A12" s="181">
        <v>3</v>
      </c>
      <c r="B12" s="182" t="s">
        <v>84</v>
      </c>
      <c r="C12" s="196">
        <v>5</v>
      </c>
      <c r="D12" s="183">
        <v>103</v>
      </c>
      <c r="E12" s="184">
        <f>D12-D11</f>
        <v>24</v>
      </c>
      <c r="F12" s="202">
        <v>42.29</v>
      </c>
      <c r="G12" s="186">
        <f>(43.3+42.84+42.47+42.59+42.42+42.41+42.4+42.45+42.39+42.63+42.44+42.46+42.29+42.46+42.64+42.47+42.4+42.61+42.77+42.52+42.36)/21</f>
        <v>42.539047619047615</v>
      </c>
      <c r="H12" s="187">
        <v>2</v>
      </c>
      <c r="I12" s="188">
        <f>G12-F12</f>
        <v>0.24904761904761585</v>
      </c>
      <c r="J12" s="189">
        <v>5.3842592592592588E-2</v>
      </c>
      <c r="K12" s="189">
        <f>J12-J11</f>
        <v>1.292824074074074E-2</v>
      </c>
      <c r="L12" s="190">
        <f>K12+K11</f>
        <v>4.0995370370370363E-2</v>
      </c>
      <c r="M12" s="191" t="s">
        <v>144</v>
      </c>
      <c r="N12" s="192"/>
      <c r="O12" s="41"/>
    </row>
    <row r="13" spans="1:16" s="12" customFormat="1" ht="30" customHeight="1" thickBot="1" x14ac:dyDescent="0.3">
      <c r="A13" s="199" t="s">
        <v>76</v>
      </c>
      <c r="B13" s="200" t="s">
        <v>99</v>
      </c>
      <c r="C13" s="201">
        <v>33</v>
      </c>
      <c r="D13" s="201">
        <v>164</v>
      </c>
      <c r="E13" s="184">
        <f>D13-D12</f>
        <v>61</v>
      </c>
      <c r="F13" s="228">
        <v>41.78</v>
      </c>
      <c r="G13" s="198">
        <f>(43.11+42.22+42.49+42.29+42.18+42.58+42.52+42.57+42.3+42.61+42.25+42.08+42.27+42.1+42.24+42.31+42.1+42.07+42.19+42.28+42.53+42.34+41.99+42.04+42.29+42.3+42.36+42.04+42.35+41.98+42.16+41.99+42.09+42.04+43.31+41.96+42.72+41.99+41.89+42.02+42.12+42.1+41.82+42.01+41.78+42.25+42.05+41.85+42.39+41.95+41.96+41.99+42.19+42.27+42.26+42.12+42.13+42.09+42.26+42.27+42.32)/61</f>
        <v>42.218524590163931</v>
      </c>
      <c r="H13" s="187">
        <v>2</v>
      </c>
      <c r="I13" s="203">
        <f>G13-F13</f>
        <v>0.43852459016392942</v>
      </c>
      <c r="J13" s="204">
        <v>8.3738425925925938E-2</v>
      </c>
      <c r="K13" s="205">
        <f>J13-J12</f>
        <v>2.9895833333333351E-2</v>
      </c>
      <c r="L13" s="204">
        <f>K13+K10</f>
        <v>4.2743055555555576E-2</v>
      </c>
      <c r="M13" s="191"/>
      <c r="N13" s="192"/>
    </row>
    <row r="14" spans="1:16" s="12" customFormat="1" ht="30" customHeight="1" x14ac:dyDescent="0.25">
      <c r="A14" s="206"/>
      <c r="B14" s="207"/>
      <c r="C14" s="208"/>
      <c r="D14" s="208"/>
      <c r="E14" s="208"/>
      <c r="F14" s="222">
        <f>AVERAGE(F10,F13)</f>
        <v>41.8</v>
      </c>
      <c r="G14" s="223">
        <f>AVERAGE(G10,G13)</f>
        <v>42.336653599429795</v>
      </c>
      <c r="H14" s="223" t="s">
        <v>145</v>
      </c>
      <c r="I14" s="209">
        <f>AVERAGE(I10,I13)</f>
        <v>0.53665359942979052</v>
      </c>
      <c r="J14" s="208"/>
      <c r="K14" s="208"/>
      <c r="L14" s="208"/>
      <c r="M14" s="210"/>
      <c r="N14" s="210"/>
    </row>
    <row r="15" spans="1:16" ht="27.75" customHeight="1" x14ac:dyDescent="0.25">
      <c r="A15" s="211"/>
      <c r="B15" s="211"/>
      <c r="C15" s="211"/>
      <c r="D15" s="212"/>
      <c r="E15" s="213"/>
      <c r="F15" s="214">
        <f>AVERAGE(F11,F12)</f>
        <v>42.055</v>
      </c>
      <c r="G15" s="215">
        <f>AVERAGE(G11,G12)</f>
        <v>42.425357142857131</v>
      </c>
      <c r="H15" s="215" t="s">
        <v>125</v>
      </c>
      <c r="I15" s="216">
        <f>AVERAGE(I11,I12)</f>
        <v>0.37035714285713084</v>
      </c>
      <c r="J15" s="213"/>
      <c r="K15" s="213" t="s">
        <v>37</v>
      </c>
      <c r="L15" s="213"/>
      <c r="M15" s="210"/>
      <c r="N15" s="210"/>
    </row>
    <row r="16" spans="1:16" ht="30" customHeight="1" thickBot="1" x14ac:dyDescent="0.3">
      <c r="A16" s="217"/>
      <c r="B16" s="217"/>
      <c r="C16" s="217"/>
      <c r="D16" s="213"/>
      <c r="E16" s="213"/>
      <c r="F16" s="218">
        <f>AVERAGE(F10:F13)</f>
        <v>41.927500000000002</v>
      </c>
      <c r="G16" s="219">
        <f>AVERAGE(G10:G13)</f>
        <v>42.381005371143459</v>
      </c>
      <c r="H16" s="220"/>
      <c r="I16" s="221">
        <f>AVERAGE(I10:I13)</f>
        <v>0.45350537114346068</v>
      </c>
      <c r="J16" s="213"/>
      <c r="K16" s="213"/>
      <c r="L16" s="213"/>
      <c r="M16" s="217"/>
      <c r="N16" s="217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J14" sqref="J14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64" t="s">
        <v>78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</row>
    <row r="5" spans="1:16" ht="7.5" customHeight="1" x14ac:dyDescent="0.25"/>
    <row r="6" spans="1:16" ht="17.25" x14ac:dyDescent="0.3">
      <c r="A6" s="3" t="s">
        <v>80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65" t="s">
        <v>61</v>
      </c>
      <c r="B8" s="166" t="s">
        <v>19</v>
      </c>
      <c r="C8" s="167" t="s">
        <v>24</v>
      </c>
      <c r="D8" s="166" t="s">
        <v>62</v>
      </c>
      <c r="E8" s="168" t="s">
        <v>63</v>
      </c>
      <c r="F8" s="169" t="s">
        <v>64</v>
      </c>
      <c r="G8" s="170"/>
      <c r="H8" s="170"/>
      <c r="I8" s="171"/>
      <c r="J8" s="172" t="s">
        <v>65</v>
      </c>
      <c r="K8" s="165" t="s">
        <v>66</v>
      </c>
      <c r="L8" s="165"/>
      <c r="M8" s="173"/>
      <c r="N8" s="173"/>
    </row>
    <row r="9" spans="1:16" s="4" customFormat="1" ht="27.75" customHeight="1" thickBot="1" x14ac:dyDescent="0.3">
      <c r="A9" s="165"/>
      <c r="B9" s="166"/>
      <c r="C9" s="174"/>
      <c r="D9" s="166"/>
      <c r="E9" s="175"/>
      <c r="F9" s="176" t="s">
        <v>67</v>
      </c>
      <c r="G9" s="176" t="s">
        <v>68</v>
      </c>
      <c r="H9" s="176" t="s">
        <v>69</v>
      </c>
      <c r="I9" s="177" t="s">
        <v>70</v>
      </c>
      <c r="J9" s="178"/>
      <c r="K9" s="179" t="s">
        <v>71</v>
      </c>
      <c r="L9" s="179" t="s">
        <v>72</v>
      </c>
      <c r="M9" s="180" t="s">
        <v>73</v>
      </c>
      <c r="N9" s="180" t="s">
        <v>74</v>
      </c>
    </row>
    <row r="10" spans="1:16" s="12" customFormat="1" ht="30" customHeight="1" thickBot="1" x14ac:dyDescent="0.3">
      <c r="A10" s="181">
        <v>1</v>
      </c>
      <c r="B10" s="182" t="s">
        <v>81</v>
      </c>
      <c r="C10" s="183">
        <v>5</v>
      </c>
      <c r="D10" s="183">
        <v>39</v>
      </c>
      <c r="E10" s="184">
        <f>D10</f>
        <v>39</v>
      </c>
      <c r="F10" s="228">
        <v>41.71</v>
      </c>
      <c r="G10" s="198">
        <f>(42.66+42.12+44.11+42.81+42.56+42.73+42.21+42.04+41.71+41.89+42.06+41.97+41.86+41.86+42.17+42.03+41.85+41.86+42.03+41.93+42.18+42.06+42.8+42.1+42.06+41.93+41.97+41.96+42.1+42.21+41.97+42.09+41.98+42.12+41.99+42.35+42.09+42.04)/38</f>
        <v>42.169999999999987</v>
      </c>
      <c r="H10" s="187">
        <v>0</v>
      </c>
      <c r="I10" s="188">
        <f>G10-F10</f>
        <v>0.45999999999998664</v>
      </c>
      <c r="J10" s="189">
        <v>2.0405092592592593E-2</v>
      </c>
      <c r="K10" s="189">
        <f>J10</f>
        <v>2.0405092592592593E-2</v>
      </c>
      <c r="L10" s="190">
        <f>K10</f>
        <v>2.0405092592592593E-2</v>
      </c>
      <c r="M10" s="191" t="s">
        <v>102</v>
      </c>
      <c r="N10" s="192">
        <v>20</v>
      </c>
      <c r="O10" s="193" t="s">
        <v>103</v>
      </c>
      <c r="P10" s="194"/>
    </row>
    <row r="11" spans="1:16" s="12" customFormat="1" ht="30" customHeight="1" x14ac:dyDescent="0.25">
      <c r="A11" s="181">
        <v>2</v>
      </c>
      <c r="B11" s="182" t="s">
        <v>82</v>
      </c>
      <c r="C11" s="183">
        <v>33</v>
      </c>
      <c r="D11" s="183">
        <v>80</v>
      </c>
      <c r="E11" s="184">
        <f>D11-D10</f>
        <v>41</v>
      </c>
      <c r="F11" s="230">
        <v>42.23</v>
      </c>
      <c r="G11" s="225">
        <f>(45+42.66+42.59+42.85+42.82+42.64+42.56+42.82+42.54+42.84+42.69+42.7+42.46+42.78+42.55+42.32+42.74+42.41+42.67+42.53+42.73+42.76+42.89+43.8+42.4+42.23+42.7+42.6+42.52+42.42+42.46+42.33+42.41+42.47+42.45+42.5+42.61+42.78+42.71+42.49)/40</f>
        <v>42.685749999999999</v>
      </c>
      <c r="H11" s="187">
        <v>2</v>
      </c>
      <c r="I11" s="188">
        <f>G11-F11</f>
        <v>0.45575000000000188</v>
      </c>
      <c r="J11" s="189">
        <v>4.1874999999999996E-2</v>
      </c>
      <c r="K11" s="189">
        <f>J11-J10</f>
        <v>2.1469907407407403E-2</v>
      </c>
      <c r="L11" s="189">
        <f>K11</f>
        <v>2.1469907407407403E-2</v>
      </c>
      <c r="M11" s="191" t="s">
        <v>113</v>
      </c>
      <c r="N11" s="192"/>
      <c r="O11" s="193" t="s">
        <v>114</v>
      </c>
      <c r="P11" s="194"/>
    </row>
    <row r="12" spans="1:16" s="12" customFormat="1" ht="30" customHeight="1" thickBot="1" x14ac:dyDescent="0.3">
      <c r="A12" s="181">
        <v>3</v>
      </c>
      <c r="B12" s="182" t="s">
        <v>81</v>
      </c>
      <c r="C12" s="196">
        <v>2</v>
      </c>
      <c r="D12" s="183">
        <v>126</v>
      </c>
      <c r="E12" s="184">
        <f>D12-D11</f>
        <v>46</v>
      </c>
      <c r="F12" s="229">
        <v>41.79</v>
      </c>
      <c r="G12" s="186">
        <f>(43.09+42.58+42.22+42.1+42.12+42.18+42.09+42.23+42.07+42.02+42.02+42.1+42.02+42.09+44.09+42.6+42.1+42.06+42.26+41.96+41.89+41.89+42.04+41.92+41.9+41.98+41.9+42.07+42.03+42.23+42.14+41.92+42.03+42.06+41.93+42.57+41.79+42+42.11+42.1+42.22+42.23+42.33+42.42+42.28)/45</f>
        <v>42.177333333333337</v>
      </c>
      <c r="H12" s="187">
        <v>2</v>
      </c>
      <c r="I12" s="188">
        <f>G12-F12</f>
        <v>0.38733333333333775</v>
      </c>
      <c r="J12" s="189">
        <v>6.5347222222222223E-2</v>
      </c>
      <c r="K12" s="189">
        <f>J12-J11</f>
        <v>2.3472222222222228E-2</v>
      </c>
      <c r="L12" s="190">
        <f>K12+K10</f>
        <v>4.387731481481482E-2</v>
      </c>
      <c r="M12" s="191" t="s">
        <v>129</v>
      </c>
      <c r="N12" s="192"/>
      <c r="O12" s="41"/>
    </row>
    <row r="13" spans="1:16" s="12" customFormat="1" ht="30" customHeight="1" thickBot="1" x14ac:dyDescent="0.3">
      <c r="A13" s="199" t="s">
        <v>76</v>
      </c>
      <c r="B13" s="200" t="s">
        <v>82</v>
      </c>
      <c r="C13" s="201">
        <v>5</v>
      </c>
      <c r="D13" s="201">
        <v>163</v>
      </c>
      <c r="E13" s="184">
        <f>D13-D12</f>
        <v>37</v>
      </c>
      <c r="F13" s="227">
        <v>41.91</v>
      </c>
      <c r="G13" s="198">
        <f>(44.18+42.49+43.32+44.03+43.28+42.3+42.33+42.17+42.1+42.27+42.27+42.33+42.2+42.2+42.14+42.22+42.08+42.02+42.19+42.01+41.95+42.2+42.11+42.03+41.94+42.02+42.17+41.91+42.04+42.37+42.39+42.06+41.99+42.24+42.02+42.25+42.36)/37</f>
        <v>42.329189189189194</v>
      </c>
      <c r="H13" s="187">
        <v>4</v>
      </c>
      <c r="I13" s="203">
        <f>G13-F13</f>
        <v>0.41918918918919701</v>
      </c>
      <c r="J13" s="204">
        <v>8.3553240740740733E-2</v>
      </c>
      <c r="K13" s="205">
        <f>J13-J12</f>
        <v>1.820601851851851E-2</v>
      </c>
      <c r="L13" s="204">
        <f>K13+K11</f>
        <v>3.9675925925925913E-2</v>
      </c>
      <c r="M13" s="191"/>
      <c r="N13" s="192"/>
    </row>
    <row r="14" spans="1:16" s="12" customFormat="1" ht="30" customHeight="1" x14ac:dyDescent="0.25">
      <c r="A14" s="206"/>
      <c r="B14" s="207"/>
      <c r="C14" s="208"/>
      <c r="D14" s="208"/>
      <c r="E14" s="208"/>
      <c r="F14" s="222">
        <f>AVERAGE(F10,F12)</f>
        <v>41.75</v>
      </c>
      <c r="G14" s="223">
        <f>AVERAGE(G10,G12)</f>
        <v>42.173666666666662</v>
      </c>
      <c r="H14" s="223" t="s">
        <v>127</v>
      </c>
      <c r="I14" s="209">
        <f>AVERAGE(I10,I12)</f>
        <v>0.42366666666666219</v>
      </c>
      <c r="J14" s="208"/>
      <c r="K14" s="208"/>
      <c r="L14" s="208"/>
      <c r="M14" s="210"/>
      <c r="N14" s="210"/>
    </row>
    <row r="15" spans="1:16" ht="27.75" customHeight="1" x14ac:dyDescent="0.25">
      <c r="A15" s="211"/>
      <c r="B15" s="211"/>
      <c r="C15" s="211"/>
      <c r="D15" s="212"/>
      <c r="E15" s="213"/>
      <c r="F15" s="214">
        <f>AVERAGE(F11,F13)</f>
        <v>42.069999999999993</v>
      </c>
      <c r="G15" s="215">
        <f>AVERAGE(G11,G13)</f>
        <v>42.507469594594596</v>
      </c>
      <c r="H15" s="215" t="s">
        <v>128</v>
      </c>
      <c r="I15" s="216">
        <f>AVERAGE(I11,I13)</f>
        <v>0.43746959459459944</v>
      </c>
      <c r="J15" s="213"/>
      <c r="K15" s="213" t="s">
        <v>37</v>
      </c>
      <c r="L15" s="213"/>
      <c r="M15" s="210"/>
      <c r="N15" s="210"/>
    </row>
    <row r="16" spans="1:16" ht="30" customHeight="1" thickBot="1" x14ac:dyDescent="0.3">
      <c r="A16" s="217"/>
      <c r="B16" s="217"/>
      <c r="C16" s="217"/>
      <c r="D16" s="213"/>
      <c r="E16" s="213"/>
      <c r="F16" s="218">
        <f>AVERAGE(F10:F13)</f>
        <v>41.91</v>
      </c>
      <c r="G16" s="219">
        <f>AVERAGE(G10:G13)</f>
        <v>42.340568130630629</v>
      </c>
      <c r="H16" s="220"/>
      <c r="I16" s="221">
        <f>AVERAGE(I10:I13)</f>
        <v>0.43056813063063082</v>
      </c>
      <c r="J16" s="213"/>
      <c r="K16" s="213"/>
      <c r="L16" s="213"/>
      <c r="M16" s="217"/>
      <c r="N16" s="217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J14" sqref="J14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64" t="s">
        <v>78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</row>
    <row r="5" spans="1:16" ht="7.5" customHeight="1" x14ac:dyDescent="0.25"/>
    <row r="6" spans="1:16" ht="17.25" x14ac:dyDescent="0.3">
      <c r="A6" s="3" t="s">
        <v>13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65" t="s">
        <v>61</v>
      </c>
      <c r="B8" s="166" t="s">
        <v>19</v>
      </c>
      <c r="C8" s="167" t="s">
        <v>24</v>
      </c>
      <c r="D8" s="166" t="s">
        <v>62</v>
      </c>
      <c r="E8" s="168" t="s">
        <v>63</v>
      </c>
      <c r="F8" s="169" t="s">
        <v>64</v>
      </c>
      <c r="G8" s="170"/>
      <c r="H8" s="170"/>
      <c r="I8" s="171"/>
      <c r="J8" s="172" t="s">
        <v>65</v>
      </c>
      <c r="K8" s="165" t="s">
        <v>66</v>
      </c>
      <c r="L8" s="165"/>
      <c r="M8" s="173"/>
      <c r="N8" s="173"/>
    </row>
    <row r="9" spans="1:16" s="4" customFormat="1" ht="27.75" customHeight="1" x14ac:dyDescent="0.25">
      <c r="A9" s="165"/>
      <c r="B9" s="166"/>
      <c r="C9" s="174"/>
      <c r="D9" s="166"/>
      <c r="E9" s="175"/>
      <c r="F9" s="176" t="s">
        <v>67</v>
      </c>
      <c r="G9" s="176" t="s">
        <v>68</v>
      </c>
      <c r="H9" s="176" t="s">
        <v>69</v>
      </c>
      <c r="I9" s="177" t="s">
        <v>70</v>
      </c>
      <c r="J9" s="178"/>
      <c r="K9" s="179" t="s">
        <v>71</v>
      </c>
      <c r="L9" s="179" t="s">
        <v>72</v>
      </c>
      <c r="M9" s="180" t="s">
        <v>73</v>
      </c>
      <c r="N9" s="180" t="s">
        <v>74</v>
      </c>
    </row>
    <row r="10" spans="1:16" s="12" customFormat="1" ht="30" customHeight="1" x14ac:dyDescent="0.25">
      <c r="A10" s="181">
        <v>1</v>
      </c>
      <c r="B10" s="182" t="s">
        <v>35</v>
      </c>
      <c r="C10" s="183">
        <v>13</v>
      </c>
      <c r="D10" s="183">
        <v>24</v>
      </c>
      <c r="E10" s="184">
        <f>D10</f>
        <v>24</v>
      </c>
      <c r="F10" s="224">
        <v>42.19</v>
      </c>
      <c r="G10" s="186">
        <f>(43.39+42.77+42.61+42.52+42.91+42.38+42.31+42.35+42.33+42.34+42.4+42.6+42.26+42.46+42.49+42.65+42.19+43.28+42.66+42.42+42.62+42.87+42.61)/23</f>
        <v>42.583478260869562</v>
      </c>
      <c r="H10" s="187">
        <v>1</v>
      </c>
      <c r="I10" s="188">
        <f>G10-F10</f>
        <v>0.39347826086956417</v>
      </c>
      <c r="J10" s="189">
        <v>1.2997685185185183E-2</v>
      </c>
      <c r="K10" s="189">
        <f>J10</f>
        <v>1.2997685185185183E-2</v>
      </c>
      <c r="L10" s="190">
        <f>K10</f>
        <v>1.2997685185185183E-2</v>
      </c>
      <c r="M10" s="191" t="s">
        <v>106</v>
      </c>
      <c r="N10" s="192">
        <v>-8</v>
      </c>
      <c r="O10" s="193" t="s">
        <v>75</v>
      </c>
      <c r="P10" s="194"/>
    </row>
    <row r="11" spans="1:16" s="12" customFormat="1" ht="30" customHeight="1" thickBot="1" x14ac:dyDescent="0.3">
      <c r="A11" s="181">
        <v>2</v>
      </c>
      <c r="B11" s="182" t="s">
        <v>53</v>
      </c>
      <c r="C11" s="183">
        <v>8</v>
      </c>
      <c r="D11" s="183">
        <v>80</v>
      </c>
      <c r="E11" s="184">
        <f>D11-D10</f>
        <v>56</v>
      </c>
      <c r="F11" s="226">
        <v>42.08</v>
      </c>
      <c r="G11" s="225">
        <f>(43.36+42.53+42.52+42.53+42.82+42.24+42.27+42.87+42.5+42.37+42.23+42.87+43.39+42.59+42.6+42.68+43.16+42.21+42.21+42.34+42.16+43.23+42.25+43.02+42.34+42.53+42.44+42.36+42.15+42.5+42.43+42.76+42.29+42.95+42.43+42.23+42.63+42.48+42.55+43.19+42.08+42.74+42.74+42.69+42.36+42.69+42.37+42.26+42.94+42.91+42.51+42.82+42.59+42.51+42.98)/55</f>
        <v>42.58909090909092</v>
      </c>
      <c r="H11" s="187">
        <v>2</v>
      </c>
      <c r="I11" s="188">
        <f>G11-F11</f>
        <v>0.50909090909092214</v>
      </c>
      <c r="J11" s="189">
        <v>4.1759259259259253E-2</v>
      </c>
      <c r="K11" s="189">
        <f>J11-J10</f>
        <v>2.8761574074074071E-2</v>
      </c>
      <c r="L11" s="189">
        <f>K11</f>
        <v>2.8761574074074071E-2</v>
      </c>
      <c r="M11" s="191" t="s">
        <v>136</v>
      </c>
      <c r="N11" s="192"/>
      <c r="O11" s="193" t="s">
        <v>138</v>
      </c>
      <c r="P11" s="194"/>
    </row>
    <row r="12" spans="1:16" s="12" customFormat="1" ht="30" customHeight="1" thickBot="1" x14ac:dyDescent="0.3">
      <c r="A12" s="181">
        <v>3</v>
      </c>
      <c r="B12" s="182" t="s">
        <v>53</v>
      </c>
      <c r="C12" s="196">
        <v>4</v>
      </c>
      <c r="D12" s="183">
        <v>102</v>
      </c>
      <c r="E12" s="184">
        <f>D12-D11</f>
        <v>22</v>
      </c>
      <c r="F12" s="227">
        <v>42.02</v>
      </c>
      <c r="G12" s="198">
        <f>(43.86+43.08+43.01+42.4+42.72+42.78+42.34+42.37+42.33+42.41+42.38+42.64+42.74+42.02+42.15+42.51+42.89+42.06+42.38+42.73+43.32)/21</f>
        <v>42.624761904761911</v>
      </c>
      <c r="H12" s="187">
        <v>1</v>
      </c>
      <c r="I12" s="188">
        <f>G12-F12</f>
        <v>0.60476190476190794</v>
      </c>
      <c r="J12" s="189">
        <v>5.3703703703703698E-2</v>
      </c>
      <c r="K12" s="189">
        <f>J12-J11</f>
        <v>1.1944444444444445E-2</v>
      </c>
      <c r="L12" s="190">
        <f>K12+K11</f>
        <v>4.0706018518518516E-2</v>
      </c>
      <c r="M12" s="191" t="s">
        <v>137</v>
      </c>
      <c r="N12" s="192"/>
      <c r="O12" s="41"/>
    </row>
    <row r="13" spans="1:16" s="12" customFormat="1" ht="30" customHeight="1" thickBot="1" x14ac:dyDescent="0.3">
      <c r="A13" s="199" t="s">
        <v>76</v>
      </c>
      <c r="B13" s="200" t="s">
        <v>35</v>
      </c>
      <c r="C13" s="201">
        <v>10</v>
      </c>
      <c r="D13" s="201">
        <v>163</v>
      </c>
      <c r="E13" s="184">
        <f>D13-D12</f>
        <v>61</v>
      </c>
      <c r="F13" s="228">
        <v>41.92</v>
      </c>
      <c r="G13" s="198">
        <f>(43.44+42.44+42.54+42.07+42.4+42.11+42.19+42.26+42.16+42.09+42.31+42.32+42.43+42.35+43.08+42.21+42.15+42.52+42.24+42.55+42.2+42.29+42.32+42.16+42.31+42.31+42.35+42.51+42.56+42.26+42.27+42.42+42.17+42.29+42.13+42.34+42.35+42.28+42.33+42.31+42.45+42.24+42.11+42.34+42.1+41.92+42.31+42.17+42.35+42.17+42.35+42.78+42.52+42.77+42.18+42.33+42.16+42.33+42.17+42.33+42.27)/61</f>
        <v>42.333934426229497</v>
      </c>
      <c r="H13" s="187">
        <v>0</v>
      </c>
      <c r="I13" s="203">
        <f>G13-F13</f>
        <v>0.4139344262294955</v>
      </c>
      <c r="J13" s="204">
        <v>8.3668981481481483E-2</v>
      </c>
      <c r="K13" s="205">
        <f>J13-J12</f>
        <v>2.9965277777777785E-2</v>
      </c>
      <c r="L13" s="204">
        <f>K13+K10</f>
        <v>4.2962962962962967E-2</v>
      </c>
      <c r="M13" s="191"/>
      <c r="N13" s="192"/>
    </row>
    <row r="14" spans="1:16" s="12" customFormat="1" ht="30" customHeight="1" x14ac:dyDescent="0.25">
      <c r="A14" s="206"/>
      <c r="B14" s="207"/>
      <c r="C14" s="208"/>
      <c r="D14" s="208"/>
      <c r="E14" s="208"/>
      <c r="F14" s="222">
        <f>AVERAGE(F10,F13)</f>
        <v>42.055</v>
      </c>
      <c r="G14" s="223">
        <f>AVERAGE(G10,G13)</f>
        <v>42.45870634354953</v>
      </c>
      <c r="H14" s="223" t="s">
        <v>132</v>
      </c>
      <c r="I14" s="209">
        <f>AVERAGE(I10,I13)</f>
        <v>0.40370634354952983</v>
      </c>
      <c r="J14" s="208"/>
      <c r="K14" s="208"/>
      <c r="L14" s="208"/>
      <c r="M14" s="210"/>
      <c r="N14" s="210"/>
    </row>
    <row r="15" spans="1:16" ht="27.75" customHeight="1" x14ac:dyDescent="0.25">
      <c r="A15" s="211"/>
      <c r="B15" s="211"/>
      <c r="C15" s="211"/>
      <c r="D15" s="212"/>
      <c r="E15" s="213"/>
      <c r="F15" s="214">
        <f>AVERAGE(F11,F12)</f>
        <v>42.05</v>
      </c>
      <c r="G15" s="215">
        <f>AVERAGE(G11,G12)</f>
        <v>42.606926406926419</v>
      </c>
      <c r="H15" s="215" t="s">
        <v>134</v>
      </c>
      <c r="I15" s="216">
        <f>AVERAGE(I11,I12)</f>
        <v>0.55692640692641504</v>
      </c>
      <c r="J15" s="213"/>
      <c r="K15" s="213" t="s">
        <v>37</v>
      </c>
      <c r="L15" s="213"/>
      <c r="M15" s="210"/>
      <c r="N15" s="210"/>
    </row>
    <row r="16" spans="1:16" ht="30" customHeight="1" thickBot="1" x14ac:dyDescent="0.3">
      <c r="A16" s="217"/>
      <c r="B16" s="217"/>
      <c r="C16" s="217"/>
      <c r="D16" s="213"/>
      <c r="E16" s="213"/>
      <c r="F16" s="218">
        <f>AVERAGE(F10:F13)</f>
        <v>42.052499999999995</v>
      </c>
      <c r="G16" s="219">
        <f>AVERAGE(G10:G13)</f>
        <v>42.532816375237971</v>
      </c>
      <c r="H16" s="220"/>
      <c r="I16" s="221">
        <f>AVERAGE(I10:I13)</f>
        <v>0.48031637523797244</v>
      </c>
      <c r="J16" s="213"/>
      <c r="K16" s="213"/>
      <c r="L16" s="213"/>
      <c r="M16" s="217"/>
      <c r="N16" s="217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J14" sqref="J14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64" t="s">
        <v>78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</row>
    <row r="5" spans="1:16" ht="7.5" customHeight="1" x14ac:dyDescent="0.25"/>
    <row r="6" spans="1:16" ht="17.25" x14ac:dyDescent="0.3">
      <c r="A6" s="3" t="s">
        <v>96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65" t="s">
        <v>61</v>
      </c>
      <c r="B8" s="166" t="s">
        <v>19</v>
      </c>
      <c r="C8" s="167" t="s">
        <v>24</v>
      </c>
      <c r="D8" s="166" t="s">
        <v>62</v>
      </c>
      <c r="E8" s="168" t="s">
        <v>63</v>
      </c>
      <c r="F8" s="169" t="s">
        <v>64</v>
      </c>
      <c r="G8" s="170"/>
      <c r="H8" s="170"/>
      <c r="I8" s="171"/>
      <c r="J8" s="172" t="s">
        <v>65</v>
      </c>
      <c r="K8" s="165" t="s">
        <v>66</v>
      </c>
      <c r="L8" s="165"/>
      <c r="M8" s="173"/>
      <c r="N8" s="173"/>
    </row>
    <row r="9" spans="1:16" s="4" customFormat="1" ht="27.75" customHeight="1" x14ac:dyDescent="0.25">
      <c r="A9" s="165"/>
      <c r="B9" s="166"/>
      <c r="C9" s="174"/>
      <c r="D9" s="166"/>
      <c r="E9" s="175"/>
      <c r="F9" s="176" t="s">
        <v>67</v>
      </c>
      <c r="G9" s="176" t="s">
        <v>68</v>
      </c>
      <c r="H9" s="176" t="s">
        <v>69</v>
      </c>
      <c r="I9" s="177" t="s">
        <v>70</v>
      </c>
      <c r="J9" s="178"/>
      <c r="K9" s="179" t="s">
        <v>71</v>
      </c>
      <c r="L9" s="179" t="s">
        <v>72</v>
      </c>
      <c r="M9" s="180" t="s">
        <v>73</v>
      </c>
      <c r="N9" s="180" t="s">
        <v>74</v>
      </c>
    </row>
    <row r="10" spans="1:16" s="12" customFormat="1" ht="30" customHeight="1" x14ac:dyDescent="0.25">
      <c r="A10" s="181">
        <v>1</v>
      </c>
      <c r="B10" s="182" t="s">
        <v>55</v>
      </c>
      <c r="C10" s="183">
        <v>7</v>
      </c>
      <c r="D10" s="183">
        <v>38</v>
      </c>
      <c r="E10" s="184">
        <f>D10</f>
        <v>38</v>
      </c>
      <c r="F10" s="224">
        <v>42.15</v>
      </c>
      <c r="G10" s="186">
        <f>(43.58+42.71+44.17+43.04+43.44+43.37+43.2+42.9+42.69+42.86+42.64+42.25+44.08+42.94+42.73+43.62+42.59+42.52+42.92+42.63+42.57+42.94+42.45+42.62+43.05+42.3+42.21+42.51+42.23+42.78+42.54+42.36+42.39+42.15+42.34+42.82+42.38)/37</f>
        <v>42.797837837837832</v>
      </c>
      <c r="H10" s="187">
        <v>2</v>
      </c>
      <c r="I10" s="188">
        <f>G10-F10</f>
        <v>0.64783783783783377</v>
      </c>
      <c r="J10" s="189">
        <v>1.9976851851851853E-2</v>
      </c>
      <c r="K10" s="189">
        <f>J10</f>
        <v>1.9976851851851853E-2</v>
      </c>
      <c r="L10" s="190">
        <f>K10</f>
        <v>1.9976851851851853E-2</v>
      </c>
      <c r="M10" s="191" t="s">
        <v>104</v>
      </c>
      <c r="N10" s="192"/>
      <c r="O10" s="193"/>
      <c r="P10" s="194"/>
    </row>
    <row r="11" spans="1:16" s="12" customFormat="1" ht="30" customHeight="1" thickBot="1" x14ac:dyDescent="0.3">
      <c r="A11" s="181">
        <v>2</v>
      </c>
      <c r="B11" s="182" t="s">
        <v>97</v>
      </c>
      <c r="C11" s="183">
        <v>2</v>
      </c>
      <c r="D11" s="183">
        <v>79</v>
      </c>
      <c r="E11" s="184">
        <f>D11-D10</f>
        <v>41</v>
      </c>
      <c r="F11" s="226">
        <v>42.21</v>
      </c>
      <c r="G11" s="225">
        <f>(43.81+42.91+42.72+42.39+42.64+42.72+42.28+42.49+43.44+42.68+42.5+42.31+42.49+42.57+42.66+42.45+42.61+42.55+42.51+42.76+42.39+42.21+42.42+42.49+42.63+42.44+42.75+42.46+42.69+42.31+42.62+42.63+42.38+42.55+43.05+43.09+42.3+42.69+42.64+43.53)/40</f>
        <v>42.643999999999998</v>
      </c>
      <c r="H11" s="187">
        <v>3</v>
      </c>
      <c r="I11" s="188">
        <f>G11-F11</f>
        <v>0.4339999999999975</v>
      </c>
      <c r="J11" s="189">
        <v>4.1342592592592591E-2</v>
      </c>
      <c r="K11" s="189">
        <f>J11-J10</f>
        <v>2.1365740740740737E-2</v>
      </c>
      <c r="L11" s="189">
        <f>K11</f>
        <v>2.1365740740740737E-2</v>
      </c>
      <c r="M11" s="191" t="s">
        <v>115</v>
      </c>
      <c r="N11" s="192"/>
      <c r="O11" s="193"/>
      <c r="P11" s="194"/>
    </row>
    <row r="12" spans="1:16" s="12" customFormat="1" ht="30" customHeight="1" thickBot="1" x14ac:dyDescent="0.3">
      <c r="A12" s="181">
        <v>3</v>
      </c>
      <c r="B12" s="182" t="s">
        <v>55</v>
      </c>
      <c r="C12" s="196">
        <v>69</v>
      </c>
      <c r="D12" s="183">
        <v>134</v>
      </c>
      <c r="E12" s="184">
        <f>D12-D11</f>
        <v>55</v>
      </c>
      <c r="F12" s="228">
        <v>41.91</v>
      </c>
      <c r="G12" s="198">
        <f>(43.4+42.84+42.67+42.19+42.39+42.33+42.44+42.38+42.09+42.2+42.02+42.18+42.37+42.67+42.74+44.05+42.98+42.19+42.06+42.39+42.05+42.65+42.03+42.05+42.35+42.31+42.31+42.5+42.22+42.27+42.22+42.21+41.91+41.97+42.27+42.09+42.32+42.23+42.13+42.1+41.92+41.93+42.25+42.21+41.91+42.17+41.79+42.64+42.42+42.76+42.32+43.14+42.36+42.16)/54</f>
        <v>42.347222222222221</v>
      </c>
      <c r="H12" s="187">
        <v>4</v>
      </c>
      <c r="I12" s="188">
        <f>G12-F12</f>
        <v>0.43722222222222484</v>
      </c>
      <c r="J12" s="189">
        <v>6.9432870370370367E-2</v>
      </c>
      <c r="K12" s="189">
        <f>J12-J11</f>
        <v>2.8090277777777777E-2</v>
      </c>
      <c r="L12" s="190">
        <f>K12+K10</f>
        <v>4.8067129629629626E-2</v>
      </c>
      <c r="M12" s="191" t="s">
        <v>130</v>
      </c>
      <c r="N12" s="192"/>
      <c r="O12" s="41"/>
    </row>
    <row r="13" spans="1:16" s="12" customFormat="1" ht="30" customHeight="1" thickBot="1" x14ac:dyDescent="0.3">
      <c r="A13" s="199" t="s">
        <v>76</v>
      </c>
      <c r="B13" s="200" t="s">
        <v>97</v>
      </c>
      <c r="C13" s="201">
        <v>2</v>
      </c>
      <c r="D13" s="201">
        <v>163</v>
      </c>
      <c r="E13" s="184">
        <f>D13-D12</f>
        <v>29</v>
      </c>
      <c r="F13" s="227">
        <v>42</v>
      </c>
      <c r="G13" s="198">
        <f>(43.46+42.56+42.69+42.5+42.66+42.23+42+42.44+42.21+43.29+42.29+42.93+42.13+42.36+42.15+43.15+42.52+42.54+42.14+42.34+42.44+42.17+42.35+42.9+42.31+42.42+42.38+42.41+42.44)/29</f>
        <v>42.496896551724149</v>
      </c>
      <c r="H13" s="187">
        <v>0</v>
      </c>
      <c r="I13" s="203">
        <f>G13-F13</f>
        <v>0.49689655172414859</v>
      </c>
      <c r="J13" s="204">
        <v>8.3784722222222219E-2</v>
      </c>
      <c r="K13" s="205">
        <f>J13-J12</f>
        <v>1.4351851851851852E-2</v>
      </c>
      <c r="L13" s="204">
        <f>K13+K11</f>
        <v>3.5717592592592592E-2</v>
      </c>
      <c r="M13" s="191"/>
      <c r="N13" s="192"/>
    </row>
    <row r="14" spans="1:16" s="12" customFormat="1" ht="30" customHeight="1" x14ac:dyDescent="0.25">
      <c r="A14" s="206"/>
      <c r="B14" s="207"/>
      <c r="C14" s="208"/>
      <c r="D14" s="208"/>
      <c r="E14" s="208"/>
      <c r="F14" s="222">
        <f>AVERAGE(F10,F12)</f>
        <v>42.03</v>
      </c>
      <c r="G14" s="223">
        <f>AVERAGE(G10,G12)</f>
        <v>42.572530030030023</v>
      </c>
      <c r="H14" s="223" t="s">
        <v>132</v>
      </c>
      <c r="I14" s="209">
        <f>AVERAGE(I10,I12)</f>
        <v>0.54253003003002931</v>
      </c>
      <c r="J14" s="208"/>
      <c r="K14" s="208"/>
      <c r="L14" s="208"/>
      <c r="M14" s="210"/>
      <c r="N14" s="210"/>
    </row>
    <row r="15" spans="1:16" ht="27.75" customHeight="1" x14ac:dyDescent="0.25">
      <c r="A15" s="211"/>
      <c r="B15" s="211"/>
      <c r="C15" s="211"/>
      <c r="D15" s="212"/>
      <c r="E15" s="213"/>
      <c r="F15" s="214">
        <f>AVERAGE(F11,F13)</f>
        <v>42.105000000000004</v>
      </c>
      <c r="G15" s="215">
        <f>AVERAGE(G11,G13)</f>
        <v>42.570448275862077</v>
      </c>
      <c r="H15" s="215" t="s">
        <v>131</v>
      </c>
      <c r="I15" s="216">
        <f>AVERAGE(I11,I13)</f>
        <v>0.46544827586207305</v>
      </c>
      <c r="J15" s="213"/>
      <c r="K15" s="213" t="s">
        <v>37</v>
      </c>
      <c r="L15" s="213"/>
      <c r="M15" s="210"/>
      <c r="N15" s="210"/>
    </row>
    <row r="16" spans="1:16" ht="30" customHeight="1" thickBot="1" x14ac:dyDescent="0.3">
      <c r="A16" s="217"/>
      <c r="B16" s="217"/>
      <c r="C16" s="217"/>
      <c r="D16" s="213"/>
      <c r="E16" s="213"/>
      <c r="F16" s="218">
        <f>AVERAGE(F10:F13)</f>
        <v>42.067499999999995</v>
      </c>
      <c r="G16" s="219">
        <f>AVERAGE(G10:G13)</f>
        <v>42.57148915294605</v>
      </c>
      <c r="H16" s="220"/>
      <c r="I16" s="221">
        <f>AVERAGE(I10:I13)</f>
        <v>0.50398915294605118</v>
      </c>
      <c r="J16" s="213"/>
      <c r="K16" s="213"/>
      <c r="L16" s="213"/>
      <c r="M16" s="217"/>
      <c r="N16" s="217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tabSelected="1" zoomScale="75" zoomScaleNormal="75" workbookViewId="0">
      <selection activeCell="O12" sqref="O12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64" t="s">
        <v>78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</row>
    <row r="5" spans="1:16" ht="7.5" customHeight="1" x14ac:dyDescent="0.25"/>
    <row r="6" spans="1:16" ht="17.25" x14ac:dyDescent="0.3">
      <c r="A6" s="3" t="s">
        <v>16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65" t="s">
        <v>61</v>
      </c>
      <c r="B8" s="166" t="s">
        <v>19</v>
      </c>
      <c r="C8" s="167" t="s">
        <v>24</v>
      </c>
      <c r="D8" s="166" t="s">
        <v>62</v>
      </c>
      <c r="E8" s="168" t="s">
        <v>63</v>
      </c>
      <c r="F8" s="169" t="s">
        <v>64</v>
      </c>
      <c r="G8" s="170"/>
      <c r="H8" s="170"/>
      <c r="I8" s="171"/>
      <c r="J8" s="172" t="s">
        <v>65</v>
      </c>
      <c r="K8" s="165" t="s">
        <v>66</v>
      </c>
      <c r="L8" s="165"/>
      <c r="M8" s="173"/>
      <c r="N8" s="173"/>
    </row>
    <row r="9" spans="1:16" s="4" customFormat="1" ht="27.75" customHeight="1" x14ac:dyDescent="0.25">
      <c r="A9" s="165"/>
      <c r="B9" s="166"/>
      <c r="C9" s="174"/>
      <c r="D9" s="166"/>
      <c r="E9" s="175"/>
      <c r="F9" s="176" t="s">
        <v>67</v>
      </c>
      <c r="G9" s="176" t="s">
        <v>68</v>
      </c>
      <c r="H9" s="176" t="s">
        <v>69</v>
      </c>
      <c r="I9" s="177" t="s">
        <v>70</v>
      </c>
      <c r="J9" s="178"/>
      <c r="K9" s="179" t="s">
        <v>71</v>
      </c>
      <c r="L9" s="179" t="s">
        <v>72</v>
      </c>
      <c r="M9" s="180" t="s">
        <v>73</v>
      </c>
      <c r="N9" s="180" t="s">
        <v>74</v>
      </c>
    </row>
    <row r="10" spans="1:16" s="12" customFormat="1" ht="30" customHeight="1" x14ac:dyDescent="0.25">
      <c r="A10" s="181">
        <v>1</v>
      </c>
      <c r="B10" s="182" t="s">
        <v>95</v>
      </c>
      <c r="C10" s="183">
        <v>8</v>
      </c>
      <c r="D10" s="183">
        <v>21</v>
      </c>
      <c r="E10" s="184">
        <f>D10</f>
        <v>21</v>
      </c>
      <c r="F10" s="224">
        <v>42.58</v>
      </c>
      <c r="G10" s="186">
        <f>(43.16+43.09+43.85+43.07+43.78+43.22+43.65+42.62+42.69+42.63+42.75+42.58+43.18+42.86+42.65+42.69+42.91+44.06+43.74+42.82)/20</f>
        <v>43.099999999999994</v>
      </c>
      <c r="H10" s="187">
        <v>3</v>
      </c>
      <c r="I10" s="188">
        <f>G10-F10</f>
        <v>0.51999999999999602</v>
      </c>
      <c r="J10" s="189">
        <v>1.1643518518518518E-2</v>
      </c>
      <c r="K10" s="189">
        <f>J10</f>
        <v>1.1643518518518518E-2</v>
      </c>
      <c r="L10" s="190">
        <f>K10</f>
        <v>1.1643518518518518E-2</v>
      </c>
      <c r="M10" s="191" t="s">
        <v>105</v>
      </c>
      <c r="N10" s="192"/>
      <c r="O10" s="193"/>
      <c r="P10" s="194"/>
    </row>
    <row r="11" spans="1:16" s="12" customFormat="1" ht="30" customHeight="1" thickBot="1" x14ac:dyDescent="0.3">
      <c r="A11" s="181">
        <v>2</v>
      </c>
      <c r="B11" s="182" t="s">
        <v>33</v>
      </c>
      <c r="C11" s="183">
        <v>10</v>
      </c>
      <c r="D11" s="183">
        <v>80</v>
      </c>
      <c r="E11" s="184">
        <f>D11-D10</f>
        <v>59</v>
      </c>
      <c r="F11" s="226">
        <v>42.05</v>
      </c>
      <c r="G11" s="225">
        <f>(43.69+42.65+42.63+43.05+42.62+42.98+42.34+43.3+42.46+42.32+42.37+42.38+42.26+42.31+42.2+42.29+42.37+42.45+42.42+42.19+42.4+42.25+42.23+42.55+42.05+42.64+42.4+42.18+42.32+42.11+42.49+42.08+42.11+42.31+42.37+42.18+42.26+42.35+42.21+42.21+42.39+43.14+42.27+42.22+42.46+42.26+42.23+42.38+42.56+42.36+42.37+42.39+42.47+42.55+42.39+42.42+42.49+42.47)/58</f>
        <v>42.427586206896549</v>
      </c>
      <c r="H11" s="187">
        <v>3</v>
      </c>
      <c r="I11" s="188">
        <f>G11-F11</f>
        <v>0.37758620689655231</v>
      </c>
      <c r="J11" s="189">
        <v>4.1851851851851855E-2</v>
      </c>
      <c r="K11" s="189">
        <f>J11-J10</f>
        <v>3.0208333333333337E-2</v>
      </c>
      <c r="L11" s="189">
        <f>K11</f>
        <v>3.0208333333333337E-2</v>
      </c>
      <c r="M11" s="191" t="s">
        <v>116</v>
      </c>
      <c r="N11" s="192"/>
      <c r="O11" s="193" t="s">
        <v>142</v>
      </c>
      <c r="P11" s="194"/>
    </row>
    <row r="12" spans="1:16" s="12" customFormat="1" ht="30" customHeight="1" thickBot="1" x14ac:dyDescent="0.3">
      <c r="A12" s="181">
        <v>3</v>
      </c>
      <c r="B12" s="182" t="s">
        <v>95</v>
      </c>
      <c r="C12" s="196">
        <v>21</v>
      </c>
      <c r="D12" s="183">
        <v>127</v>
      </c>
      <c r="E12" s="184">
        <f>D12-D11</f>
        <v>47</v>
      </c>
      <c r="F12" s="227">
        <v>42.38</v>
      </c>
      <c r="G12" s="198">
        <f>(43.77+43.58+43.13+42.97+43.05+43.62+42.72+42.6+42.57+42.45+42.53+42.94+42.72+42.38+42.72+42.43+42.62+42.89+43.07+42.72+42.74+42.7+42.66+42.54+42.7+42.65+42.7+42.65+42.45+43+43.2+42.74+42.63+43.25+43.12+43.32+42.62+42.81+43.77+42.56+42.52+42.38+44.31+42.73+42.87+42.9)/46</f>
        <v>42.869565217391312</v>
      </c>
      <c r="H12" s="187">
        <v>4</v>
      </c>
      <c r="I12" s="188">
        <f>G12-F12</f>
        <v>0.4895652173913092</v>
      </c>
      <c r="J12" s="189">
        <v>6.6342592592592592E-2</v>
      </c>
      <c r="K12" s="189">
        <f>J12-J11</f>
        <v>2.4490740740740737E-2</v>
      </c>
      <c r="L12" s="190">
        <f>K12+K10</f>
        <v>3.6134259259259255E-2</v>
      </c>
      <c r="M12" s="191" t="s">
        <v>135</v>
      </c>
      <c r="N12" s="192"/>
      <c r="O12" s="41"/>
    </row>
    <row r="13" spans="1:16" s="12" customFormat="1" ht="30" customHeight="1" thickBot="1" x14ac:dyDescent="0.3">
      <c r="A13" s="199" t="s">
        <v>76</v>
      </c>
      <c r="B13" s="200" t="s">
        <v>33</v>
      </c>
      <c r="C13" s="201">
        <v>4</v>
      </c>
      <c r="D13" s="201">
        <v>162</v>
      </c>
      <c r="E13" s="184">
        <f>D13-D12</f>
        <v>35</v>
      </c>
      <c r="F13" s="228">
        <v>41.87</v>
      </c>
      <c r="G13" s="234">
        <f>(44.78+43.08+42.32+43.52+42.33+42.22+42.22+43.68+42.11+42.41+42.25+42.13+41.99+42.27+41.91+41.87+42.13+42.17+42.29+42.1+42.18+41.87+42.04+42.31+42.04+42.04+41.91+42+42.48+42.26+41.9+42.02+41.97+42.19+42.17)/35</f>
        <v>42.318857142857148</v>
      </c>
      <c r="H13" s="187">
        <v>4</v>
      </c>
      <c r="I13" s="203">
        <f>G13-F13</f>
        <v>0.44885714285715039</v>
      </c>
      <c r="J13" s="204">
        <v>8.3564814814814814E-2</v>
      </c>
      <c r="K13" s="205">
        <f>J13-J12</f>
        <v>1.7222222222222222E-2</v>
      </c>
      <c r="L13" s="204">
        <f>K13+K11</f>
        <v>4.7430555555555559E-2</v>
      </c>
      <c r="M13" s="191"/>
      <c r="N13" s="192"/>
    </row>
    <row r="14" spans="1:16" s="12" customFormat="1" ht="30" customHeight="1" x14ac:dyDescent="0.25">
      <c r="A14" s="206"/>
      <c r="B14" s="207"/>
      <c r="C14" s="208"/>
      <c r="D14" s="208"/>
      <c r="E14" s="208"/>
      <c r="F14" s="222">
        <f>AVERAGE(F10,F12)</f>
        <v>42.480000000000004</v>
      </c>
      <c r="G14" s="223">
        <f>AVERAGE(G10,G12)</f>
        <v>42.984782608695653</v>
      </c>
      <c r="H14" s="223" t="s">
        <v>133</v>
      </c>
      <c r="I14" s="209">
        <f>AVERAGE(I10,I12)</f>
        <v>0.50478260869565261</v>
      </c>
      <c r="J14" s="208"/>
      <c r="K14" s="208"/>
      <c r="L14" s="208"/>
      <c r="M14" s="210"/>
      <c r="N14" s="210"/>
    </row>
    <row r="15" spans="1:16" ht="27.75" customHeight="1" x14ac:dyDescent="0.25">
      <c r="A15" s="211"/>
      <c r="B15" s="211"/>
      <c r="C15" s="211"/>
      <c r="D15" s="212"/>
      <c r="E15" s="213"/>
      <c r="F15" s="214">
        <f>AVERAGE(F11,F13)</f>
        <v>41.959999999999994</v>
      </c>
      <c r="G15" s="215">
        <f>AVERAGE(G11,G13)</f>
        <v>42.373221674876845</v>
      </c>
      <c r="H15" s="215" t="s">
        <v>134</v>
      </c>
      <c r="I15" s="216">
        <f>AVERAGE(I11,I13)</f>
        <v>0.41322167487685135</v>
      </c>
      <c r="J15" s="213"/>
      <c r="K15" s="213" t="s">
        <v>37</v>
      </c>
      <c r="L15" s="213"/>
      <c r="M15" s="210"/>
      <c r="N15" s="210"/>
    </row>
    <row r="16" spans="1:16" ht="30" customHeight="1" thickBot="1" x14ac:dyDescent="0.3">
      <c r="A16" s="217"/>
      <c r="B16" s="217"/>
      <c r="C16" s="217"/>
      <c r="D16" s="213"/>
      <c r="E16" s="213"/>
      <c r="F16" s="218">
        <f>AVERAGE(F10:F13)</f>
        <v>42.22</v>
      </c>
      <c r="G16" s="219">
        <f>AVERAGE(G10:G13)</f>
        <v>42.679002141786256</v>
      </c>
      <c r="H16" s="220"/>
      <c r="I16" s="221">
        <f>AVERAGE(I10:I13)</f>
        <v>0.45900214178625198</v>
      </c>
      <c r="J16" s="213"/>
      <c r="K16" s="213"/>
      <c r="L16" s="213"/>
      <c r="M16" s="217"/>
      <c r="N16" s="217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22"/>
  <sheetViews>
    <sheetView zoomScale="75" zoomScaleNormal="75" workbookViewId="0">
      <selection activeCell="J14" sqref="J14"/>
    </sheetView>
  </sheetViews>
  <sheetFormatPr defaultRowHeight="15" x14ac:dyDescent="0.25"/>
  <cols>
    <col min="1" max="1" width="8.7109375" style="2" customWidth="1"/>
    <col min="2" max="2" width="30.7109375" style="2" customWidth="1"/>
    <col min="3" max="3" width="9.42578125" style="2" customWidth="1"/>
    <col min="4" max="6" width="9.42578125" style="4" customWidth="1"/>
    <col min="7" max="7" width="11.28515625" style="4" customWidth="1"/>
    <col min="8" max="8" width="12.85546875" style="4" customWidth="1"/>
    <col min="9" max="9" width="13.5703125" style="4" customWidth="1"/>
    <col min="10" max="10" width="13" style="4" customWidth="1"/>
    <col min="11" max="11" width="12" style="4" customWidth="1"/>
    <col min="12" max="12" width="15.85546875" style="4" customWidth="1"/>
    <col min="13" max="13" width="11.42578125" style="2" customWidth="1"/>
    <col min="14" max="14" width="22.28515625" style="2" customWidth="1"/>
    <col min="15" max="16384" width="9.140625" style="2"/>
  </cols>
  <sheetData>
    <row r="4" spans="1:16" ht="18.75" x14ac:dyDescent="0.3">
      <c r="A4" s="164" t="s">
        <v>78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</row>
    <row r="5" spans="1:16" ht="7.5" customHeight="1" x14ac:dyDescent="0.25"/>
    <row r="6" spans="1:16" ht="17.25" x14ac:dyDescent="0.3">
      <c r="A6" s="3" t="s">
        <v>86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6" ht="7.5" customHeight="1" x14ac:dyDescent="0.25"/>
    <row r="8" spans="1:16" s="4" customFormat="1" ht="20.25" customHeight="1" x14ac:dyDescent="0.25">
      <c r="A8" s="165" t="s">
        <v>61</v>
      </c>
      <c r="B8" s="166" t="s">
        <v>19</v>
      </c>
      <c r="C8" s="167" t="s">
        <v>24</v>
      </c>
      <c r="D8" s="166" t="s">
        <v>62</v>
      </c>
      <c r="E8" s="168" t="s">
        <v>63</v>
      </c>
      <c r="F8" s="169" t="s">
        <v>64</v>
      </c>
      <c r="G8" s="170"/>
      <c r="H8" s="170"/>
      <c r="I8" s="171"/>
      <c r="J8" s="172" t="s">
        <v>65</v>
      </c>
      <c r="K8" s="165" t="s">
        <v>66</v>
      </c>
      <c r="L8" s="165"/>
      <c r="M8" s="173"/>
      <c r="N8" s="173"/>
    </row>
    <row r="9" spans="1:16" s="4" customFormat="1" ht="27.75" customHeight="1" x14ac:dyDescent="0.25">
      <c r="A9" s="165"/>
      <c r="B9" s="166"/>
      <c r="C9" s="174"/>
      <c r="D9" s="166"/>
      <c r="E9" s="175"/>
      <c r="F9" s="176" t="s">
        <v>67</v>
      </c>
      <c r="G9" s="176" t="s">
        <v>68</v>
      </c>
      <c r="H9" s="176" t="s">
        <v>69</v>
      </c>
      <c r="I9" s="177" t="s">
        <v>70</v>
      </c>
      <c r="J9" s="178"/>
      <c r="K9" s="179" t="s">
        <v>71</v>
      </c>
      <c r="L9" s="179" t="s">
        <v>72</v>
      </c>
      <c r="M9" s="180" t="s">
        <v>73</v>
      </c>
      <c r="N9" s="180" t="s">
        <v>74</v>
      </c>
    </row>
    <row r="10" spans="1:16" s="12" customFormat="1" ht="30" customHeight="1" x14ac:dyDescent="0.25">
      <c r="A10" s="181">
        <v>1</v>
      </c>
      <c r="B10" s="182" t="s">
        <v>87</v>
      </c>
      <c r="C10" s="183">
        <v>2</v>
      </c>
      <c r="D10" s="183">
        <v>21</v>
      </c>
      <c r="E10" s="184">
        <f>D10</f>
        <v>21</v>
      </c>
      <c r="F10" s="224">
        <v>43.03</v>
      </c>
      <c r="G10" s="186">
        <f>(43.9+43.32+43.5+43.17+43.17+43.68+43.16+43.17+43.03+43.06+43.19+44.31+43.19+43.5+43.38+43.32+43.51+43.49+43.49+43.41)/20</f>
        <v>43.397500000000008</v>
      </c>
      <c r="H10" s="187">
        <v>1</v>
      </c>
      <c r="I10" s="188">
        <f>G10-F10</f>
        <v>0.36750000000000682</v>
      </c>
      <c r="J10" s="189">
        <v>1.1770833333333333E-2</v>
      </c>
      <c r="K10" s="189">
        <f>J10</f>
        <v>1.1770833333333333E-2</v>
      </c>
      <c r="L10" s="190">
        <f>K10</f>
        <v>1.1770833333333333E-2</v>
      </c>
      <c r="M10" s="191" t="s">
        <v>100</v>
      </c>
      <c r="N10" s="192">
        <v>-32</v>
      </c>
      <c r="O10" s="193" t="s">
        <v>75</v>
      </c>
      <c r="P10" s="194"/>
    </row>
    <row r="11" spans="1:16" s="12" customFormat="1" ht="30" customHeight="1" thickBot="1" x14ac:dyDescent="0.3">
      <c r="A11" s="181">
        <v>2</v>
      </c>
      <c r="B11" s="182" t="s">
        <v>98</v>
      </c>
      <c r="C11" s="183">
        <v>69</v>
      </c>
      <c r="D11" s="183">
        <v>61</v>
      </c>
      <c r="E11" s="184">
        <f>D11-D10</f>
        <v>40</v>
      </c>
      <c r="F11" s="226">
        <v>43.26</v>
      </c>
      <c r="G11" s="225">
        <f>(44.66+44.32+44.11+43.88+43.62+44.1+44.46+43.27+44.5+43.83+43.59+44.58+43.8+44.01+44.57+43.27+44.45+43.44+43.56+43.33+43.71+44.04+44.12+43.37+43.39+43.39+43.63+43.52+43.65+43.35+43.54+43.26+43.77+45.12+43.7+43.58+43.34+43.45+44.36)/39</f>
        <v>43.836923076923071</v>
      </c>
      <c r="H11" s="187">
        <v>5</v>
      </c>
      <c r="I11" s="188">
        <f>G11-F11</f>
        <v>0.5769230769230731</v>
      </c>
      <c r="J11" s="189">
        <v>3.2939814814814811E-2</v>
      </c>
      <c r="K11" s="189">
        <f>J11-J10</f>
        <v>2.1168981481481476E-2</v>
      </c>
      <c r="L11" s="189">
        <f>K11</f>
        <v>2.1168981481481476E-2</v>
      </c>
      <c r="M11" s="191" t="s">
        <v>110</v>
      </c>
      <c r="N11" s="192">
        <v>10</v>
      </c>
      <c r="O11" s="193" t="s">
        <v>109</v>
      </c>
      <c r="P11" s="194"/>
    </row>
    <row r="12" spans="1:16" s="12" customFormat="1" ht="30" customHeight="1" x14ac:dyDescent="0.25">
      <c r="A12" s="181">
        <v>3</v>
      </c>
      <c r="B12" s="182" t="s">
        <v>87</v>
      </c>
      <c r="C12" s="196">
        <v>7</v>
      </c>
      <c r="D12" s="183">
        <v>121</v>
      </c>
      <c r="E12" s="184">
        <f>D12-D11</f>
        <v>60</v>
      </c>
      <c r="F12" s="231">
        <v>42.34</v>
      </c>
      <c r="G12" s="198">
        <f>(44.31+44.47+43.77+43.14+42.99+43.1+42.96+42.81+43.12+43.08+42.85+42.73+43.37+42.83+42.63+42.93+42.82+43.3+42.89+42.95+42.92+42.87+42.34+42.84+42.74+42.71+42.71+42.7+42.85+42.58+43.03+42.78+42.7+43.18+42.87+43.08+42.55+42.89+42.78+43.02+42.65+42.59+42.8+42.75+42.69+42.45+42.63+42.74+42.56+43.29+42.88+42.71+42.69+42.43+43.25+43.06+43.28+42.78+42.39)/59</f>
        <v>42.912033898305083</v>
      </c>
      <c r="H12" s="187">
        <v>1</v>
      </c>
      <c r="I12" s="188">
        <f>G12-F12</f>
        <v>0.57203389830507945</v>
      </c>
      <c r="J12" s="189">
        <v>6.385416666666667E-2</v>
      </c>
      <c r="K12" s="189">
        <f>J12-J11</f>
        <v>3.091435185185186E-2</v>
      </c>
      <c r="L12" s="190">
        <f>K12+K10</f>
        <v>4.2685185185185194E-2</v>
      </c>
      <c r="M12" s="191" t="s">
        <v>119</v>
      </c>
      <c r="N12" s="192"/>
      <c r="O12" s="41"/>
    </row>
    <row r="13" spans="1:16" s="12" customFormat="1" ht="30" customHeight="1" thickBot="1" x14ac:dyDescent="0.3">
      <c r="A13" s="199" t="s">
        <v>76</v>
      </c>
      <c r="B13" s="200" t="s">
        <v>98</v>
      </c>
      <c r="C13" s="201">
        <v>21</v>
      </c>
      <c r="D13" s="201">
        <v>160</v>
      </c>
      <c r="E13" s="184">
        <f>D13-D12</f>
        <v>39</v>
      </c>
      <c r="F13" s="197">
        <v>43.25</v>
      </c>
      <c r="G13" s="198">
        <f>(45.31+45+43.49+43.66+43.46+43.38+43.92+43.25+43.32+43.58+43.44+43.41+43.58+43.89+43.93+44.38+43.38+43.85+43.67+43.9+43.54+43.62+43.59+43.77+43.62+43.41+44.2+43.52+43.28+43.83+43.39+43.99+44+43.78+43.83+43.72+43.55+44.23+43.57)/39</f>
        <v>43.749743589743581</v>
      </c>
      <c r="H13" s="187">
        <v>2</v>
      </c>
      <c r="I13" s="203">
        <f>G13-F13</f>
        <v>0.49974358974358069</v>
      </c>
      <c r="J13" s="204">
        <v>8.3703703703703711E-2</v>
      </c>
      <c r="K13" s="205">
        <f>J13-J12</f>
        <v>1.9849537037037041E-2</v>
      </c>
      <c r="L13" s="204">
        <f>K13+K11</f>
        <v>4.1018518518518517E-2</v>
      </c>
      <c r="M13" s="191"/>
      <c r="N13" s="192"/>
    </row>
    <row r="14" spans="1:16" s="12" customFormat="1" ht="30" customHeight="1" x14ac:dyDescent="0.25">
      <c r="A14" s="206"/>
      <c r="B14" s="207"/>
      <c r="C14" s="208"/>
      <c r="D14" s="208"/>
      <c r="E14" s="208"/>
      <c r="F14" s="222">
        <f>AVERAGE(F10,F12)</f>
        <v>42.685000000000002</v>
      </c>
      <c r="G14" s="223">
        <f>AVERAGE(G10,G12)</f>
        <v>43.154766949152545</v>
      </c>
      <c r="H14" s="223" t="s">
        <v>120</v>
      </c>
      <c r="I14" s="209">
        <f>AVERAGE(I10,I12)</f>
        <v>0.46976694915254313</v>
      </c>
      <c r="J14" s="208"/>
      <c r="K14" s="208"/>
      <c r="L14" s="208"/>
      <c r="M14" s="210"/>
      <c r="N14" s="210"/>
    </row>
    <row r="15" spans="1:16" ht="27.75" customHeight="1" x14ac:dyDescent="0.25">
      <c r="A15" s="211"/>
      <c r="B15" s="211"/>
      <c r="C15" s="211"/>
      <c r="D15" s="212"/>
      <c r="E15" s="213"/>
      <c r="F15" s="214">
        <f>AVERAGE(F11,F13)</f>
        <v>43.254999999999995</v>
      </c>
      <c r="G15" s="215">
        <f>AVERAGE(G11,G13)</f>
        <v>43.793333333333322</v>
      </c>
      <c r="H15" s="215" t="s">
        <v>121</v>
      </c>
      <c r="I15" s="216">
        <f>AVERAGE(I11,I13)</f>
        <v>0.53833333333332689</v>
      </c>
      <c r="J15" s="213"/>
      <c r="K15" s="213" t="s">
        <v>37</v>
      </c>
      <c r="L15" s="213"/>
      <c r="M15" s="210"/>
      <c r="N15" s="210"/>
    </row>
    <row r="16" spans="1:16" ht="30" customHeight="1" thickBot="1" x14ac:dyDescent="0.3">
      <c r="A16" s="217"/>
      <c r="B16" s="217"/>
      <c r="C16" s="217"/>
      <c r="D16" s="213"/>
      <c r="E16" s="213"/>
      <c r="F16" s="218">
        <f>AVERAGE(F10:F13)</f>
        <v>42.97</v>
      </c>
      <c r="G16" s="219">
        <f>AVERAGE(G10:G13)</f>
        <v>43.474050141242934</v>
      </c>
      <c r="H16" s="220"/>
      <c r="I16" s="221">
        <f>AVERAGE(I10:I13)</f>
        <v>0.50405014124293501</v>
      </c>
      <c r="J16" s="213"/>
      <c r="K16" s="213"/>
      <c r="L16" s="213"/>
      <c r="M16" s="217"/>
      <c r="N16" s="217"/>
    </row>
    <row r="19" spans="13:14" x14ac:dyDescent="0.25">
      <c r="M19" s="4"/>
      <c r="N19" s="4"/>
    </row>
    <row r="20" spans="13:14" x14ac:dyDescent="0.25">
      <c r="M20" s="12"/>
      <c r="N20" s="12"/>
    </row>
    <row r="21" spans="13:14" x14ac:dyDescent="0.25">
      <c r="M21" s="12"/>
      <c r="N21" s="12"/>
    </row>
    <row r="22" spans="13:14" x14ac:dyDescent="0.25">
      <c r="M22" s="12"/>
      <c r="N22" s="1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Общие результаты</vt:lpstr>
      <vt:lpstr>Регистрация</vt:lpstr>
      <vt:lpstr>Winni</vt:lpstr>
      <vt:lpstr>Mesnyki</vt:lpstr>
      <vt:lpstr>Old School</vt:lpstr>
      <vt:lpstr>Ognem Rasing</vt:lpstr>
      <vt:lpstr>Shum</vt:lpstr>
      <vt:lpstr>15А18</vt:lpstr>
      <vt:lpstr>Levi-9</vt:lpstr>
      <vt:lpstr>GTA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2016-09-03T16:58:04Z</dcterms:modified>
</cp:coreProperties>
</file>