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Общие результаты" sheetId="4" r:id="rId1"/>
    <sheet name="Регистрация" sheetId="5" r:id="rId2"/>
    <sheet name="Kozak I razboiniki" sheetId="10" r:id="rId3"/>
    <sheet name="Winni" sheetId="14" r:id="rId4"/>
    <sheet name="Rocknrolla" sheetId="8" r:id="rId5"/>
    <sheet name="Жажда скорости" sheetId="12" r:id="rId6"/>
    <sheet name="Mesnyki" sheetId="15" r:id="rId7"/>
    <sheet name="F1up" sheetId="6" r:id="rId8"/>
    <sheet name="15А18" sheetId="13" r:id="rId9"/>
    <sheet name="dbCar" sheetId="16" r:id="rId10"/>
    <sheet name="5-jt" sheetId="7" r:id="rId11"/>
    <sheet name="Ferrari" sheetId="9" r:id="rId12"/>
  </sheets>
  <calcPr calcId="145621"/>
</workbook>
</file>

<file path=xl/calcChain.xml><?xml version="1.0" encoding="utf-8"?>
<calcChain xmlns="http://schemas.openxmlformats.org/spreadsheetml/2006/main">
  <c r="G13" i="13" l="1"/>
  <c r="G12" i="13"/>
  <c r="G11" i="13"/>
  <c r="G10" i="13"/>
  <c r="G13" i="12"/>
  <c r="G12" i="12"/>
  <c r="G11" i="12"/>
  <c r="G10" i="12"/>
  <c r="G13" i="10"/>
  <c r="G12" i="10"/>
  <c r="G15" i="10" s="1"/>
  <c r="G11" i="10"/>
  <c r="G10" i="10"/>
  <c r="G14" i="10"/>
  <c r="F15" i="10"/>
  <c r="F14" i="10"/>
  <c r="I15" i="15"/>
  <c r="I14" i="15"/>
  <c r="G15" i="15"/>
  <c r="G14" i="15"/>
  <c r="F15" i="15"/>
  <c r="F14" i="15"/>
  <c r="G13" i="15"/>
  <c r="G12" i="15"/>
  <c r="G11" i="15"/>
  <c r="G10" i="15"/>
  <c r="I15" i="14"/>
  <c r="I14" i="14"/>
  <c r="F15" i="14"/>
  <c r="F14" i="14"/>
  <c r="G15" i="14"/>
  <c r="G14" i="14"/>
  <c r="G13" i="14"/>
  <c r="G12" i="14"/>
  <c r="G11" i="14"/>
  <c r="G10" i="14"/>
  <c r="G13" i="16"/>
  <c r="G12" i="16"/>
  <c r="G11" i="16"/>
  <c r="G10" i="16"/>
  <c r="G13" i="9"/>
  <c r="G12" i="9"/>
  <c r="G11" i="9"/>
  <c r="G10" i="9"/>
  <c r="G13" i="7"/>
  <c r="G12" i="7"/>
  <c r="G11" i="7"/>
  <c r="G10" i="7"/>
  <c r="G14" i="8"/>
  <c r="G13" i="8"/>
  <c r="G12" i="8"/>
  <c r="G11" i="8"/>
  <c r="G10" i="8"/>
  <c r="I12" i="8"/>
  <c r="G13" i="6"/>
  <c r="G12" i="6"/>
  <c r="G11" i="6"/>
  <c r="G10" i="6"/>
  <c r="G15" i="12"/>
  <c r="G14" i="12"/>
  <c r="F15" i="12"/>
  <c r="F14" i="12"/>
  <c r="G15" i="13"/>
  <c r="G14" i="13"/>
  <c r="F15" i="13"/>
  <c r="F14" i="13"/>
  <c r="G15" i="16"/>
  <c r="G14" i="16"/>
  <c r="F15" i="16"/>
  <c r="F14" i="16"/>
  <c r="G15" i="9"/>
  <c r="G14" i="9"/>
  <c r="F15" i="9"/>
  <c r="F14" i="9"/>
  <c r="G15" i="7"/>
  <c r="G14" i="7"/>
  <c r="F15" i="7"/>
  <c r="F14" i="7"/>
  <c r="G15" i="6"/>
  <c r="G14" i="6"/>
  <c r="F15" i="6"/>
  <c r="F14" i="6"/>
  <c r="H10" i="4"/>
  <c r="H9" i="4"/>
  <c r="H8" i="4"/>
  <c r="L12" i="10"/>
  <c r="L11" i="10"/>
  <c r="L10" i="10"/>
  <c r="L12" i="12"/>
  <c r="L11" i="12"/>
  <c r="L12" i="13"/>
  <c r="L11" i="13"/>
  <c r="L12" i="15"/>
  <c r="L11" i="15"/>
  <c r="L10" i="15"/>
  <c r="L12" i="14"/>
  <c r="L11" i="14"/>
  <c r="L12" i="16"/>
  <c r="L11" i="16"/>
  <c r="L12" i="9"/>
  <c r="L11" i="9"/>
  <c r="L12" i="7"/>
  <c r="L11" i="7"/>
  <c r="L12" i="6"/>
  <c r="L11" i="6"/>
  <c r="G16" i="16" l="1"/>
  <c r="F16" i="16"/>
  <c r="K13" i="16"/>
  <c r="L13" i="16" s="1"/>
  <c r="I13" i="16"/>
  <c r="E13" i="16"/>
  <c r="K12" i="16"/>
  <c r="I12" i="16"/>
  <c r="E12" i="16"/>
  <c r="K11" i="16"/>
  <c r="I11" i="16"/>
  <c r="I15" i="16" s="1"/>
  <c r="E11" i="16"/>
  <c r="K10" i="16"/>
  <c r="L10" i="16" s="1"/>
  <c r="I10" i="16"/>
  <c r="I14" i="16" s="1"/>
  <c r="E10" i="16"/>
  <c r="G16" i="15"/>
  <c r="F16" i="15"/>
  <c r="K13" i="15"/>
  <c r="L13" i="15" s="1"/>
  <c r="I13" i="15"/>
  <c r="E13" i="15"/>
  <c r="K12" i="15"/>
  <c r="I12" i="15"/>
  <c r="E12" i="15"/>
  <c r="K11" i="15"/>
  <c r="I11" i="15"/>
  <c r="E11" i="15"/>
  <c r="K10" i="15"/>
  <c r="I10" i="15"/>
  <c r="E10" i="15"/>
  <c r="G16" i="14"/>
  <c r="F16" i="14"/>
  <c r="K13" i="14"/>
  <c r="L13" i="14" s="1"/>
  <c r="I13" i="14"/>
  <c r="E13" i="14"/>
  <c r="K12" i="14"/>
  <c r="I12" i="14"/>
  <c r="E12" i="14"/>
  <c r="K11" i="14"/>
  <c r="I11" i="14"/>
  <c r="E11" i="14"/>
  <c r="K10" i="14"/>
  <c r="L10" i="14" s="1"/>
  <c r="I10" i="14"/>
  <c r="E10" i="14"/>
  <c r="G16" i="13"/>
  <c r="F16" i="13"/>
  <c r="K13" i="13"/>
  <c r="L13" i="13" s="1"/>
  <c r="I13" i="13"/>
  <c r="E13" i="13"/>
  <c r="K12" i="13"/>
  <c r="I12" i="13"/>
  <c r="E12" i="13"/>
  <c r="K11" i="13"/>
  <c r="I11" i="13"/>
  <c r="I15" i="13" s="1"/>
  <c r="E11" i="13"/>
  <c r="K10" i="13"/>
  <c r="L10" i="13" s="1"/>
  <c r="I10" i="13"/>
  <c r="E10" i="13"/>
  <c r="G16" i="12"/>
  <c r="F16" i="12"/>
  <c r="K13" i="12"/>
  <c r="L13" i="12" s="1"/>
  <c r="I13" i="12"/>
  <c r="E13" i="12"/>
  <c r="K12" i="12"/>
  <c r="I12" i="12"/>
  <c r="E12" i="12"/>
  <c r="K11" i="12"/>
  <c r="I11" i="12"/>
  <c r="I15" i="12" s="1"/>
  <c r="E11" i="12"/>
  <c r="K10" i="12"/>
  <c r="L10" i="12" s="1"/>
  <c r="I10" i="12"/>
  <c r="I14" i="12" s="1"/>
  <c r="E10" i="12"/>
  <c r="G16" i="10"/>
  <c r="F16" i="10"/>
  <c r="K13" i="10"/>
  <c r="L13" i="10" s="1"/>
  <c r="I13" i="10"/>
  <c r="E13" i="10"/>
  <c r="K12" i="10"/>
  <c r="I12" i="10"/>
  <c r="E12" i="10"/>
  <c r="K11" i="10"/>
  <c r="I11" i="10"/>
  <c r="E11" i="10"/>
  <c r="K10" i="10"/>
  <c r="I10" i="10"/>
  <c r="I14" i="10" s="1"/>
  <c r="E10" i="10"/>
  <c r="G16" i="9"/>
  <c r="F16" i="9"/>
  <c r="K13" i="9"/>
  <c r="L13" i="9" s="1"/>
  <c r="I13" i="9"/>
  <c r="E13" i="9"/>
  <c r="K12" i="9"/>
  <c r="I12" i="9"/>
  <c r="E12" i="9"/>
  <c r="K11" i="9"/>
  <c r="I11" i="9"/>
  <c r="I15" i="9" s="1"/>
  <c r="E11" i="9"/>
  <c r="K10" i="9"/>
  <c r="L10" i="9" s="1"/>
  <c r="I10" i="9"/>
  <c r="E10" i="9"/>
  <c r="G17" i="8"/>
  <c r="F17" i="8"/>
  <c r="G16" i="8"/>
  <c r="F16" i="8"/>
  <c r="G15" i="8"/>
  <c r="F15" i="8"/>
  <c r="K14" i="8"/>
  <c r="I14" i="8"/>
  <c r="E14" i="8"/>
  <c r="K12" i="8"/>
  <c r="I13" i="8"/>
  <c r="I16" i="8" s="1"/>
  <c r="E12" i="8"/>
  <c r="K11" i="8"/>
  <c r="L11" i="8" s="1"/>
  <c r="I11" i="8"/>
  <c r="E11" i="8"/>
  <c r="K10" i="8"/>
  <c r="L10" i="8" s="1"/>
  <c r="I10" i="8"/>
  <c r="I17" i="8" s="1"/>
  <c r="E10" i="8"/>
  <c r="G16" i="7"/>
  <c r="F16" i="7"/>
  <c r="K13" i="7"/>
  <c r="L13" i="7" s="1"/>
  <c r="I13" i="7"/>
  <c r="E13" i="7"/>
  <c r="K12" i="7"/>
  <c r="I12" i="7"/>
  <c r="E12" i="7"/>
  <c r="K11" i="7"/>
  <c r="I11" i="7"/>
  <c r="I15" i="7" s="1"/>
  <c r="E11" i="7"/>
  <c r="L10" i="7"/>
  <c r="K10" i="7"/>
  <c r="I10" i="7"/>
  <c r="E10" i="7"/>
  <c r="F16" i="6"/>
  <c r="K13" i="6"/>
  <c r="L13" i="6" s="1"/>
  <c r="I13" i="6"/>
  <c r="E13" i="6"/>
  <c r="K12" i="6"/>
  <c r="E12" i="6"/>
  <c r="K11" i="6"/>
  <c r="I11" i="6"/>
  <c r="I15" i="6" s="1"/>
  <c r="E11" i="6"/>
  <c r="K10" i="6"/>
  <c r="L10" i="6" s="1"/>
  <c r="I10" i="6"/>
  <c r="E10" i="6"/>
  <c r="J23" i="5"/>
  <c r="K23" i="5" s="1"/>
  <c r="J24" i="5"/>
  <c r="J25" i="5"/>
  <c r="J26" i="5"/>
  <c r="J8" i="5"/>
  <c r="K7" i="5" s="1"/>
  <c r="J9" i="5"/>
  <c r="K9" i="5" s="1"/>
  <c r="J10" i="5"/>
  <c r="J11" i="5"/>
  <c r="J12" i="5"/>
  <c r="J13" i="5"/>
  <c r="J14" i="5"/>
  <c r="K13" i="5" s="1"/>
  <c r="J15" i="5"/>
  <c r="J16" i="5"/>
  <c r="J17" i="5"/>
  <c r="K17" i="5" s="1"/>
  <c r="J18" i="5"/>
  <c r="J19" i="5"/>
  <c r="J20" i="5"/>
  <c r="J21" i="5"/>
  <c r="J22" i="5"/>
  <c r="J7" i="5"/>
  <c r="K25" i="5"/>
  <c r="K21" i="5"/>
  <c r="I15" i="10" l="1"/>
  <c r="I16" i="10"/>
  <c r="I16" i="12"/>
  <c r="I16" i="13"/>
  <c r="I14" i="13"/>
  <c r="I16" i="15"/>
  <c r="I16" i="14"/>
  <c r="I16" i="16"/>
  <c r="I16" i="9"/>
  <c r="I14" i="9"/>
  <c r="I16" i="7"/>
  <c r="I14" i="7"/>
  <c r="L14" i="8"/>
  <c r="L12" i="8"/>
  <c r="K15" i="5"/>
  <c r="K11" i="5"/>
  <c r="K19" i="5"/>
  <c r="I15" i="8"/>
  <c r="G16" i="6"/>
  <c r="I12" i="6"/>
  <c r="I14" i="6" s="1"/>
  <c r="I16" i="6" l="1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<sst xmlns="http://schemas.openxmlformats.org/spreadsheetml/2006/main" count="416" uniqueCount="173">
  <si>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</si>
  <si>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</si>
  <si>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</si>
  <si>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</si>
  <si>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</si>
  <si>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</si>
  <si>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</si>
  <si>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</si>
  <si>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</si>
  <si>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</si>
  <si>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</si>
  <si>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</si>
  <si>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Mesnyki</t>
  </si>
  <si>
    <t>-</t>
  </si>
  <si>
    <t>dbCar</t>
  </si>
  <si>
    <t>Серия мини марафонов "Большие Гонки 2016", 7-й этап, 13.08.16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</si>
  <si>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</si>
  <si>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</si>
  <si>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</si>
  <si>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</si>
  <si>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</si>
  <si>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</si>
  <si>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</si>
  <si>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Среднее</t>
  </si>
  <si>
    <t>Шутка Виталий</t>
  </si>
  <si>
    <t>1-1</t>
  </si>
  <si>
    <t>1-2</t>
  </si>
  <si>
    <t>2-1</t>
  </si>
  <si>
    <t>Голубченко Саша</t>
  </si>
  <si>
    <t>2-2</t>
  </si>
  <si>
    <t>3-1</t>
  </si>
  <si>
    <t>3-2</t>
  </si>
  <si>
    <t xml:space="preserve"> </t>
  </si>
  <si>
    <t>4-1</t>
  </si>
  <si>
    <t>4-2</t>
  </si>
  <si>
    <t>dbCAR</t>
  </si>
  <si>
    <t>Линнык Владимир</t>
  </si>
  <si>
    <t>6-1</t>
  </si>
  <si>
    <t>6-2</t>
  </si>
  <si>
    <t>Манило Денис</t>
  </si>
  <si>
    <t>Лабинский Коля</t>
  </si>
  <si>
    <t>7-2</t>
  </si>
  <si>
    <t>8-1</t>
  </si>
  <si>
    <t>79</t>
  </si>
  <si>
    <t>8-2</t>
  </si>
  <si>
    <t>бонус</t>
  </si>
  <si>
    <t>Итого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</si>
  <si>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</si>
  <si>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</si>
  <si>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</si>
  <si>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</si>
  <si>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</si>
  <si>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</si>
  <si>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</si>
  <si>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</si>
  <si>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</si>
  <si>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</si>
  <si>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</si>
  <si>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</si>
  <si>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</si>
  <si>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</si>
  <si>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бонус за вес</t>
  </si>
  <si>
    <t>Финиш</t>
  </si>
  <si>
    <t>Саша</t>
  </si>
  <si>
    <t>Ваня</t>
  </si>
  <si>
    <t>Чемпионат мини марафон "Большие Гонки", 7-й этап</t>
  </si>
  <si>
    <t>Конфигурация №5</t>
  </si>
  <si>
    <t>5-jt</t>
  </si>
  <si>
    <t>Звягин Григорий</t>
  </si>
  <si>
    <t>Ерофеев Денис</t>
  </si>
  <si>
    <t>RocknRolla</t>
  </si>
  <si>
    <t>Ткаченко Антон</t>
  </si>
  <si>
    <t>Шутка Виталик</t>
  </si>
  <si>
    <t>Серия мини марафонов "Большие Гонки", 13.08.2016, Конфигурация №5R</t>
  </si>
  <si>
    <t>Winni</t>
  </si>
  <si>
    <t>Бахмацкий Олег</t>
  </si>
  <si>
    <t>Стецык Сергей</t>
  </si>
  <si>
    <t>81,9</t>
  </si>
  <si>
    <t>15A18</t>
  </si>
  <si>
    <t>Таволжан Виталий</t>
  </si>
  <si>
    <t>Гобади Курош</t>
  </si>
  <si>
    <t>76,1</t>
  </si>
  <si>
    <t>90,7</t>
  </si>
  <si>
    <t>F1up</t>
  </si>
  <si>
    <t>Вильнев Артем</t>
  </si>
  <si>
    <t>Чесноков Володя</t>
  </si>
  <si>
    <t>Наум</t>
  </si>
  <si>
    <t>76,3</t>
  </si>
  <si>
    <t>Трофименко Иван</t>
  </si>
  <si>
    <t>Жажда Скорости</t>
  </si>
  <si>
    <t>70,1</t>
  </si>
  <si>
    <t>Лабинский Николай</t>
  </si>
  <si>
    <t>Лантушенко Игорь</t>
  </si>
  <si>
    <t>9-1</t>
  </si>
  <si>
    <t>9-2</t>
  </si>
  <si>
    <t>90,3</t>
  </si>
  <si>
    <t>Мурыгин Сергей</t>
  </si>
  <si>
    <t>Kozak I razboiniki</t>
  </si>
  <si>
    <t>85,5</t>
  </si>
  <si>
    <t>10-1</t>
  </si>
  <si>
    <t>10-2</t>
  </si>
  <si>
    <t>81,1</t>
  </si>
  <si>
    <t>Ferrary</t>
  </si>
  <si>
    <t>Мифтахктдинов Рафаэль</t>
  </si>
  <si>
    <t>Кравченко Евгений</t>
  </si>
  <si>
    <t>85,2</t>
  </si>
  <si>
    <t>Rocknrolla</t>
  </si>
  <si>
    <t>Cтецык Сергей</t>
  </si>
  <si>
    <t>15А18</t>
  </si>
  <si>
    <t>Жажда скорости</t>
  </si>
  <si>
    <t>Линнык Володя</t>
  </si>
  <si>
    <t>Вильнёв Артём</t>
  </si>
  <si>
    <t>Мифтахутидинов Рафаэль</t>
  </si>
  <si>
    <t>2:00:05.61</t>
  </si>
  <si>
    <t>1 круг</t>
  </si>
  <si>
    <t>4 круга</t>
  </si>
  <si>
    <t>5 кругов</t>
  </si>
  <si>
    <t>Володя</t>
  </si>
  <si>
    <t>Артем</t>
  </si>
  <si>
    <t>1:47.17</t>
  </si>
  <si>
    <t>штраф за минималку</t>
  </si>
  <si>
    <t>2:06.99</t>
  </si>
  <si>
    <t>2:00.68</t>
  </si>
  <si>
    <t>2:10.33</t>
  </si>
  <si>
    <t>бонуз за вес</t>
  </si>
  <si>
    <t>компенсация поломки</t>
  </si>
  <si>
    <t>штраф, линия пит-стопа</t>
  </si>
  <si>
    <t>1:41.35</t>
  </si>
  <si>
    <t>Антон</t>
  </si>
  <si>
    <t>Виталий</t>
  </si>
  <si>
    <t>1:18.31</t>
  </si>
  <si>
    <t>Григорий</t>
  </si>
  <si>
    <t>Денис</t>
  </si>
  <si>
    <t>2:14.14</t>
  </si>
  <si>
    <t>штраф за нарушение против 1</t>
  </si>
  <si>
    <t>2:18.48</t>
  </si>
  <si>
    <t>2:18.01</t>
  </si>
  <si>
    <t>Ferrari</t>
  </si>
  <si>
    <t>1:46.06</t>
  </si>
  <si>
    <t>Бонус за вес</t>
  </si>
  <si>
    <t>2:22.30</t>
  </si>
  <si>
    <t>2:17.85</t>
  </si>
  <si>
    <t>Евгений</t>
  </si>
  <si>
    <t>Рафаэль</t>
  </si>
  <si>
    <t>2:17.47</t>
  </si>
  <si>
    <t>2:09.28</t>
  </si>
  <si>
    <t>2:19.66</t>
  </si>
  <si>
    <t>Сергей</t>
  </si>
  <si>
    <t>Вова</t>
  </si>
  <si>
    <t>Олег</t>
  </si>
  <si>
    <t>2:16.90</t>
  </si>
  <si>
    <t>2:16.46</t>
  </si>
  <si>
    <t>2:16.42</t>
  </si>
  <si>
    <t>2:15.40</t>
  </si>
  <si>
    <t>2:17.49</t>
  </si>
  <si>
    <t>2:17.58</t>
  </si>
  <si>
    <t>2:18.29</t>
  </si>
  <si>
    <t>2:01.80</t>
  </si>
  <si>
    <t>2:20.59</t>
  </si>
  <si>
    <t>1:39.52</t>
  </si>
  <si>
    <t>бонус за время</t>
  </si>
  <si>
    <t>преждевременный выезд на 1 пит-стопе</t>
  </si>
  <si>
    <t>2:38.19</t>
  </si>
  <si>
    <t>2:17.18</t>
  </si>
  <si>
    <t>Игорь</t>
  </si>
  <si>
    <t>Коля</t>
  </si>
  <si>
    <t>Курош</t>
  </si>
  <si>
    <t>2:01.18</t>
  </si>
  <si>
    <t>2:08.25</t>
  </si>
  <si>
    <t>2:21.50</t>
  </si>
  <si>
    <t>штраф за максимальное время</t>
  </si>
  <si>
    <t>5gt</t>
  </si>
  <si>
    <t>5-gt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</si>
</sst>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h:mm:ss;@"/>
    <numFmt numFmtId="166" formatCode="mm:ss.0;@"/>
    <numFmt numFmtId="167" formatCode="0.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b/>
      <sz val="12"/>
      <color rgb="FFFF0000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12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3">
    <xf numFmtId="0" fontId="0" fillId="0" borderId="0" xfId="0"/>
    <xf numFmtId="0" fontId="2" fillId="0" borderId="0" xfId="1" applyFont="1" applyAlignment="1">
      <alignment horizontal="center"/>
    </xf>
    <xf numFmtId="0" fontId="1" fillId="0" borderId="0" xfId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0" xfId="1" applyAlignment="1">
      <alignment vertical="center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/>
    </xf>
    <xf numFmtId="0" fontId="1" fillId="0" borderId="10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164" fontId="1" fillId="0" borderId="4" xfId="1" applyNumberFormat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2" fontId="1" fillId="0" borderId="14" xfId="1" applyNumberFormat="1" applyFont="1" applyFill="1" applyBorder="1" applyAlignment="1">
      <alignment horizontal="center" vertical="center"/>
    </xf>
    <xf numFmtId="164" fontId="1" fillId="0" borderId="15" xfId="1" applyNumberFormat="1" applyFill="1" applyBorder="1" applyAlignment="1">
      <alignment horizontal="center" vertical="center"/>
    </xf>
    <xf numFmtId="0" fontId="1" fillId="0" borderId="18" xfId="1" applyFill="1" applyBorder="1" applyAlignment="1">
      <alignment horizontal="center" vertical="center"/>
    </xf>
    <xf numFmtId="0" fontId="1" fillId="0" borderId="16" xfId="1" applyFill="1" applyBorder="1" applyAlignment="1">
      <alignment horizontal="center" vertical="center"/>
    </xf>
    <xf numFmtId="2" fontId="1" fillId="0" borderId="19" xfId="1" applyNumberFormat="1" applyFill="1" applyBorder="1" applyAlignment="1">
      <alignment horizontal="center" vertical="center"/>
    </xf>
    <xf numFmtId="0" fontId="1" fillId="0" borderId="19" xfId="1" applyFill="1" applyBorder="1" applyAlignment="1">
      <alignment horizontal="center" vertical="center"/>
    </xf>
    <xf numFmtId="0" fontId="1" fillId="0" borderId="0" xfId="1" applyFont="1" applyAlignment="1">
      <alignment vertical="center"/>
    </xf>
    <xf numFmtId="0" fontId="1" fillId="0" borderId="16" xfId="1" applyFont="1" applyFill="1" applyBorder="1" applyAlignment="1">
      <alignment horizontal="center" vertical="center"/>
    </xf>
    <xf numFmtId="164" fontId="1" fillId="0" borderId="15" xfId="1" applyNumberFormat="1" applyFont="1" applyFill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0" xfId="1" applyAlignment="1"/>
    <xf numFmtId="0" fontId="1" fillId="0" borderId="0" xfId="1" applyFill="1" applyBorder="1" applyAlignment="1"/>
    <xf numFmtId="0" fontId="4" fillId="0" borderId="0" xfId="1" applyFont="1" applyAlignment="1">
      <alignment horizontal="center" vertical="center" wrapText="1"/>
    </xf>
    <xf numFmtId="0" fontId="5" fillId="0" borderId="0" xfId="1" applyFont="1" applyBorder="1" applyAlignment="1">
      <alignment horizontal="center"/>
    </xf>
    <xf numFmtId="0" fontId="6" fillId="0" borderId="0" xfId="1" applyFont="1" applyBorder="1" applyAlignment="1">
      <alignment horizont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 wrapText="1"/>
    </xf>
    <xf numFmtId="0" fontId="7" fillId="0" borderId="23" xfId="1" applyFont="1" applyFill="1" applyBorder="1" applyAlignment="1">
      <alignment horizontal="center" vertical="center"/>
    </xf>
    <xf numFmtId="0" fontId="2" fillId="0" borderId="21" xfId="1" applyFont="1" applyBorder="1" applyAlignment="1">
      <alignment horizontal="center" vertical="center" wrapText="1"/>
    </xf>
    <xf numFmtId="0" fontId="2" fillId="0" borderId="22" xfId="1" applyFont="1" applyBorder="1" applyAlignment="1">
      <alignment horizontal="center" vertical="center" wrapText="1"/>
    </xf>
    <xf numFmtId="0" fontId="2" fillId="0" borderId="20" xfId="1" applyFont="1" applyBorder="1" applyAlignment="1">
      <alignment horizontal="center" vertical="center" wrapText="1"/>
    </xf>
    <xf numFmtId="0" fontId="6" fillId="0" borderId="24" xfId="1" applyFont="1" applyBorder="1" applyAlignment="1">
      <alignment horizontal="center" vertical="center" wrapText="1"/>
    </xf>
    <xf numFmtId="0" fontId="8" fillId="0" borderId="24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vertical="center"/>
    </xf>
    <xf numFmtId="49" fontId="8" fillId="0" borderId="6" xfId="1" applyNumberFormat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27" xfId="1" applyFont="1" applyFill="1" applyBorder="1" applyAlignment="1">
      <alignment horizontal="center" vertical="center"/>
    </xf>
    <xf numFmtId="0" fontId="10" fillId="0" borderId="28" xfId="1" applyFont="1" applyFill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9" fillId="0" borderId="15" xfId="1" applyFont="1" applyFill="1" applyBorder="1" applyAlignment="1">
      <alignment horizontal="center" vertical="center"/>
    </xf>
    <xf numFmtId="0" fontId="9" fillId="0" borderId="1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vertical="center"/>
    </xf>
    <xf numFmtId="49" fontId="8" fillId="0" borderId="16" xfId="1" applyNumberFormat="1" applyFont="1" applyFill="1" applyBorder="1" applyAlignment="1">
      <alignment horizontal="center" vertical="center"/>
    </xf>
    <xf numFmtId="0" fontId="10" fillId="0" borderId="17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10" fillId="0" borderId="19" xfId="1" applyFont="1" applyFill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9" fillId="0" borderId="27" xfId="1" applyFont="1" applyFill="1" applyBorder="1" applyAlignment="1">
      <alignment horizontal="center" vertical="center"/>
    </xf>
    <xf numFmtId="0" fontId="9" fillId="0" borderId="29" xfId="1" applyFont="1" applyFill="1" applyBorder="1" applyAlignment="1">
      <alignment horizontal="center" vertical="center"/>
    </xf>
    <xf numFmtId="0" fontId="8" fillId="0" borderId="31" xfId="1" applyFont="1" applyFill="1" applyBorder="1" applyAlignment="1">
      <alignment vertical="center"/>
    </xf>
    <xf numFmtId="49" fontId="8" fillId="0" borderId="32" xfId="1" applyNumberFormat="1" applyFont="1" applyFill="1" applyBorder="1" applyAlignment="1">
      <alignment horizontal="center" vertical="center"/>
    </xf>
    <xf numFmtId="0" fontId="10" fillId="0" borderId="33" xfId="1" applyFont="1" applyFill="1" applyBorder="1" applyAlignment="1">
      <alignment horizontal="center" vertical="center"/>
    </xf>
    <xf numFmtId="0" fontId="10" fillId="0" borderId="18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164" fontId="8" fillId="0" borderId="19" xfId="1" applyNumberFormat="1" applyFont="1" applyBorder="1" applyAlignment="1">
      <alignment horizontal="center" vertical="center"/>
    </xf>
    <xf numFmtId="0" fontId="9" fillId="0" borderId="20" xfId="1" applyFont="1" applyFill="1" applyBorder="1" applyAlignment="1">
      <alignment horizontal="center" vertical="center"/>
    </xf>
    <xf numFmtId="0" fontId="9" fillId="0" borderId="23" xfId="1" applyFont="1" applyFill="1" applyBorder="1" applyAlignment="1">
      <alignment horizontal="center" vertical="center"/>
    </xf>
    <xf numFmtId="0" fontId="8" fillId="0" borderId="34" xfId="1" applyFont="1" applyFill="1" applyBorder="1" applyAlignment="1">
      <alignment vertical="center"/>
    </xf>
    <xf numFmtId="49" fontId="8" fillId="0" borderId="21" xfId="1" applyNumberFormat="1" applyFont="1" applyFill="1" applyBorder="1" applyAlignment="1">
      <alignment horizontal="center" vertical="center"/>
    </xf>
    <xf numFmtId="0" fontId="8" fillId="0" borderId="35" xfId="1" applyFont="1" applyFill="1" applyBorder="1" applyAlignment="1">
      <alignment horizontal="center" vertical="center"/>
    </xf>
    <xf numFmtId="0" fontId="8" fillId="0" borderId="20" xfId="1" applyFont="1" applyFill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2" fillId="0" borderId="21" xfId="1" applyFont="1" applyBorder="1" applyAlignment="1">
      <alignment horizontal="center" vertical="center" wrapText="1"/>
    </xf>
    <xf numFmtId="0" fontId="10" fillId="0" borderId="32" xfId="1" applyFont="1" applyFill="1" applyBorder="1" applyAlignment="1">
      <alignment horizontal="center" vertical="center"/>
    </xf>
    <xf numFmtId="0" fontId="10" fillId="0" borderId="16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/>
    </xf>
    <xf numFmtId="0" fontId="8" fillId="0" borderId="21" xfId="1" applyFont="1" applyFill="1" applyBorder="1" applyAlignment="1">
      <alignment horizontal="center" vertical="center"/>
    </xf>
    <xf numFmtId="164" fontId="8" fillId="0" borderId="28" xfId="1" applyNumberFormat="1" applyFont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center" vertical="center"/>
    </xf>
    <xf numFmtId="0" fontId="8" fillId="0" borderId="36" xfId="1" applyFont="1" applyFill="1" applyBorder="1" applyAlignment="1">
      <alignment vertical="center"/>
    </xf>
    <xf numFmtId="49" fontId="8" fillId="0" borderId="13" xfId="1" applyNumberFormat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13" xfId="1" applyFont="1" applyFill="1" applyBorder="1" applyAlignment="1">
      <alignment horizontal="center" vertical="center"/>
    </xf>
    <xf numFmtId="0" fontId="10" fillId="0" borderId="37" xfId="1" applyFont="1" applyFill="1" applyBorder="1" applyAlignment="1">
      <alignment horizontal="center" vertical="center"/>
    </xf>
    <xf numFmtId="0" fontId="8" fillId="0" borderId="38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0" fontId="2" fillId="0" borderId="40" xfId="1" applyFont="1" applyBorder="1" applyAlignment="1">
      <alignment horizontal="center" vertical="center" wrapText="1"/>
    </xf>
    <xf numFmtId="0" fontId="2" fillId="0" borderId="41" xfId="1" applyFont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11" fillId="0" borderId="19" xfId="1" applyFont="1" applyBorder="1" applyAlignment="1">
      <alignment horizontal="center" vertical="center" wrapText="1"/>
    </xf>
    <xf numFmtId="0" fontId="11" fillId="0" borderId="19" xfId="1" applyFont="1" applyBorder="1" applyAlignment="1">
      <alignment horizontal="center" vertical="center"/>
    </xf>
    <xf numFmtId="0" fontId="11" fillId="0" borderId="38" xfId="1" applyFont="1" applyBorder="1" applyAlignment="1">
      <alignment horizontal="center" vertical="center"/>
    </xf>
    <xf numFmtId="2" fontId="11" fillId="0" borderId="38" xfId="1" applyNumberFormat="1" applyFont="1" applyBorder="1" applyAlignment="1">
      <alignment horizontal="center" vertical="center" wrapText="1"/>
    </xf>
    <xf numFmtId="0" fontId="11" fillId="0" borderId="17" xfId="1" applyFont="1" applyBorder="1" applyAlignment="1">
      <alignment horizontal="center" vertical="center"/>
    </xf>
    <xf numFmtId="0" fontId="11" fillId="0" borderId="42" xfId="1" applyFont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0" fontId="11" fillId="0" borderId="38" xfId="1" applyFont="1" applyBorder="1" applyAlignment="1">
      <alignment horizontal="center" vertical="center" wrapText="1"/>
    </xf>
    <xf numFmtId="0" fontId="1" fillId="0" borderId="0" xfId="1" applyFont="1" applyAlignment="1">
      <alignment horizontal="center"/>
    </xf>
    <xf numFmtId="0" fontId="11" fillId="0" borderId="28" xfId="1" applyFont="1" applyBorder="1" applyAlignment="1">
      <alignment horizontal="center" vertical="center"/>
    </xf>
    <xf numFmtId="2" fontId="11" fillId="0" borderId="28" xfId="1" applyNumberFormat="1" applyFont="1" applyBorder="1" applyAlignment="1">
      <alignment horizontal="center" vertical="center" wrapText="1"/>
    </xf>
    <xf numFmtId="0" fontId="1" fillId="0" borderId="38" xfId="1" applyFont="1" applyBorder="1" applyAlignment="1">
      <alignment horizontal="center" vertical="center" wrapText="1"/>
    </xf>
    <xf numFmtId="0" fontId="1" fillId="0" borderId="19" xfId="1" applyFont="1" applyBorder="1" applyAlignment="1">
      <alignment horizontal="center" vertical="center" wrapText="1"/>
    </xf>
    <xf numFmtId="0" fontId="11" fillId="0" borderId="28" xfId="1" applyFont="1" applyBorder="1" applyAlignment="1">
      <alignment horizontal="center" vertical="center" wrapText="1"/>
    </xf>
    <xf numFmtId="0" fontId="11" fillId="0" borderId="19" xfId="1" applyFont="1" applyBorder="1" applyAlignment="1">
      <alignment horizontal="center" vertical="center" wrapText="1"/>
    </xf>
    <xf numFmtId="0" fontId="1" fillId="0" borderId="19" xfId="1" applyFont="1" applyBorder="1" applyAlignment="1">
      <alignment horizontal="center" wrapText="1"/>
    </xf>
    <xf numFmtId="0" fontId="12" fillId="0" borderId="19" xfId="1" applyFont="1" applyBorder="1" applyAlignment="1">
      <alignment horizontal="center" vertical="center"/>
    </xf>
    <xf numFmtId="0" fontId="13" fillId="0" borderId="19" xfId="1" applyFont="1" applyBorder="1" applyAlignment="1">
      <alignment vertical="center"/>
    </xf>
    <xf numFmtId="0" fontId="13" fillId="0" borderId="19" xfId="1" applyFont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/>
    </xf>
    <xf numFmtId="0" fontId="14" fillId="0" borderId="39" xfId="1" applyFont="1" applyFill="1" applyBorder="1" applyAlignment="1">
      <alignment horizontal="center" vertical="center"/>
    </xf>
    <xf numFmtId="164" fontId="15" fillId="0" borderId="16" xfId="1" applyNumberFormat="1" applyFont="1" applyFill="1" applyBorder="1" applyAlignment="1">
      <alignment horizontal="center" vertical="center"/>
    </xf>
    <xf numFmtId="0" fontId="15" fillId="0" borderId="19" xfId="1" applyFont="1" applyFill="1" applyBorder="1" applyAlignment="1">
      <alignment horizontal="center" vertical="center"/>
    </xf>
    <xf numFmtId="164" fontId="13" fillId="0" borderId="16" xfId="1" applyNumberFormat="1" applyFont="1" applyFill="1" applyBorder="1" applyAlignment="1">
      <alignment horizontal="center" vertical="center"/>
    </xf>
    <xf numFmtId="165" fontId="13" fillId="0" borderId="19" xfId="1" applyNumberFormat="1" applyFont="1" applyBorder="1" applyAlignment="1">
      <alignment horizontal="center" vertical="center"/>
    </xf>
    <xf numFmtId="165" fontId="16" fillId="0" borderId="19" xfId="1" applyNumberFormat="1" applyFont="1" applyBorder="1" applyAlignment="1">
      <alignment horizontal="center" vertical="center"/>
    </xf>
    <xf numFmtId="166" fontId="12" fillId="0" borderId="19" xfId="1" applyNumberFormat="1" applyFont="1" applyBorder="1" applyAlignment="1">
      <alignment horizontal="center" vertical="center" wrapText="1"/>
    </xf>
    <xf numFmtId="0" fontId="12" fillId="0" borderId="19" xfId="1" applyFont="1" applyBorder="1" applyAlignment="1">
      <alignment horizontal="center" vertical="center" wrapText="1"/>
    </xf>
    <xf numFmtId="0" fontId="1" fillId="0" borderId="43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7" fillId="0" borderId="37" xfId="1" applyFont="1" applyFill="1" applyBorder="1" applyAlignment="1">
      <alignment horizontal="center" vertical="center"/>
    </xf>
    <xf numFmtId="164" fontId="17" fillId="0" borderId="19" xfId="1" applyNumberFormat="1" applyFont="1" applyFill="1" applyBorder="1" applyAlignment="1">
      <alignment horizontal="center" vertical="center"/>
    </xf>
    <xf numFmtId="0" fontId="1" fillId="0" borderId="43" xfId="1" applyBorder="1" applyAlignment="1">
      <alignment horizontal="center" vertical="center"/>
    </xf>
    <xf numFmtId="0" fontId="14" fillId="2" borderId="39" xfId="1" applyFont="1" applyFill="1" applyBorder="1" applyAlignment="1">
      <alignment horizontal="center" vertical="center"/>
    </xf>
    <xf numFmtId="0" fontId="12" fillId="0" borderId="38" xfId="1" applyFont="1" applyBorder="1" applyAlignment="1">
      <alignment horizontal="center" vertical="center"/>
    </xf>
    <xf numFmtId="0" fontId="13" fillId="0" borderId="38" xfId="1" applyFont="1" applyBorder="1" applyAlignment="1">
      <alignment vertical="center"/>
    </xf>
    <xf numFmtId="0" fontId="13" fillId="0" borderId="38" xfId="1" applyFont="1" applyBorder="1" applyAlignment="1">
      <alignment horizontal="center" vertical="center"/>
    </xf>
    <xf numFmtId="164" fontId="15" fillId="0" borderId="19" xfId="1" applyNumberFormat="1" applyFont="1" applyFill="1" applyBorder="1" applyAlignment="1">
      <alignment horizontal="center" vertical="center"/>
    </xf>
    <xf numFmtId="164" fontId="13" fillId="0" borderId="13" xfId="1" applyNumberFormat="1" applyFont="1" applyFill="1" applyBorder="1" applyAlignment="1">
      <alignment horizontal="center" vertical="center"/>
    </xf>
    <xf numFmtId="165" fontId="13" fillId="0" borderId="38" xfId="1" applyNumberFormat="1" applyFont="1" applyBorder="1" applyAlignment="1">
      <alignment horizontal="center" vertical="center"/>
    </xf>
    <xf numFmtId="0" fontId="12" fillId="0" borderId="44" xfId="1" applyFont="1" applyBorder="1" applyAlignment="1">
      <alignment horizontal="center" vertical="center"/>
    </xf>
    <xf numFmtId="0" fontId="13" fillId="0" borderId="44" xfId="1" applyFont="1" applyBorder="1" applyAlignment="1">
      <alignment vertical="center"/>
    </xf>
    <xf numFmtId="0" fontId="13" fillId="0" borderId="44" xfId="1" applyFont="1" applyBorder="1" applyAlignment="1">
      <alignment horizontal="center" vertical="center"/>
    </xf>
    <xf numFmtId="164" fontId="12" fillId="0" borderId="27" xfId="1" applyNumberFormat="1" applyFont="1" applyBorder="1" applyAlignment="1">
      <alignment horizontal="center" vertical="center"/>
    </xf>
    <xf numFmtId="164" fontId="12" fillId="0" borderId="5" xfId="1" applyNumberFormat="1" applyFont="1" applyBorder="1" applyAlignment="1">
      <alignment horizontal="center" vertical="center"/>
    </xf>
    <xf numFmtId="0" fontId="12" fillId="0" borderId="0" xfId="1" applyFont="1" applyAlignment="1">
      <alignment vertical="center"/>
    </xf>
    <xf numFmtId="0" fontId="12" fillId="0" borderId="0" xfId="1" applyFont="1" applyBorder="1"/>
    <xf numFmtId="0" fontId="12" fillId="0" borderId="0" xfId="1" applyFont="1" applyBorder="1" applyAlignment="1">
      <alignment horizontal="center"/>
    </xf>
    <xf numFmtId="0" fontId="12" fillId="0" borderId="0" xfId="1" applyFont="1" applyAlignment="1">
      <alignment horizontal="center"/>
    </xf>
    <xf numFmtId="164" fontId="12" fillId="0" borderId="15" xfId="1" applyNumberFormat="1" applyFont="1" applyBorder="1" applyAlignment="1">
      <alignment horizontal="center" vertical="center"/>
    </xf>
    <xf numFmtId="164" fontId="12" fillId="0" borderId="19" xfId="1" applyNumberFormat="1" applyFont="1" applyBorder="1" applyAlignment="1">
      <alignment horizontal="center" vertical="center"/>
    </xf>
    <xf numFmtId="164" fontId="12" fillId="0" borderId="18" xfId="1" applyNumberFormat="1" applyFont="1" applyBorder="1" applyAlignment="1">
      <alignment horizontal="center" vertical="center"/>
    </xf>
    <xf numFmtId="0" fontId="12" fillId="0" borderId="0" xfId="1" applyFont="1"/>
    <xf numFmtId="164" fontId="12" fillId="3" borderId="20" xfId="1" applyNumberFormat="1" applyFont="1" applyFill="1" applyBorder="1" applyAlignment="1">
      <alignment horizontal="center" vertical="center"/>
    </xf>
    <xf numFmtId="164" fontId="12" fillId="3" borderId="24" xfId="1" applyNumberFormat="1" applyFont="1" applyFill="1" applyBorder="1" applyAlignment="1">
      <alignment horizontal="center" vertical="center"/>
    </xf>
    <xf numFmtId="164" fontId="12" fillId="0" borderId="24" xfId="1" applyNumberFormat="1" applyFont="1" applyBorder="1" applyAlignment="1">
      <alignment horizontal="center" vertical="center"/>
    </xf>
    <xf numFmtId="164" fontId="12" fillId="3" borderId="23" xfId="1" applyNumberFormat="1" applyFont="1" applyFill="1" applyBorder="1" applyAlignment="1">
      <alignment horizontal="center" vertical="center"/>
    </xf>
    <xf numFmtId="2" fontId="15" fillId="0" borderId="38" xfId="1" applyNumberFormat="1" applyFont="1" applyFill="1" applyBorder="1" applyAlignment="1">
      <alignment horizontal="center" vertical="center"/>
    </xf>
    <xf numFmtId="164" fontId="15" fillId="0" borderId="38" xfId="1" applyNumberFormat="1" applyFont="1" applyFill="1" applyBorder="1" applyAlignment="1">
      <alignment horizontal="center" vertical="center"/>
    </xf>
    <xf numFmtId="0" fontId="15" fillId="0" borderId="38" xfId="1" applyFont="1" applyFill="1" applyBorder="1" applyAlignment="1">
      <alignment horizontal="center" vertical="center"/>
    </xf>
    <xf numFmtId="164" fontId="12" fillId="0" borderId="4" xfId="1" applyNumberFormat="1" applyFont="1" applyBorder="1" applyAlignment="1">
      <alignment horizontal="center" vertical="center"/>
    </xf>
    <xf numFmtId="164" fontId="12" fillId="0" borderId="14" xfId="1" applyNumberFormat="1" applyFont="1" applyBorder="1" applyAlignment="1">
      <alignment horizontal="center" vertical="center"/>
    </xf>
    <xf numFmtId="0" fontId="1" fillId="0" borderId="15" xfId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center" vertical="center"/>
    </xf>
    <xf numFmtId="0" fontId="8" fillId="0" borderId="18" xfId="1" applyFont="1" applyFill="1" applyBorder="1" applyAlignment="1">
      <alignment horizontal="center" vertical="center"/>
    </xf>
    <xf numFmtId="167" fontId="10" fillId="0" borderId="17" xfId="1" applyNumberFormat="1" applyFont="1" applyFill="1" applyBorder="1" applyAlignment="1">
      <alignment horizontal="center" vertical="center"/>
    </xf>
    <xf numFmtId="165" fontId="13" fillId="4" borderId="19" xfId="1" applyNumberFormat="1" applyFont="1" applyFill="1" applyBorder="1" applyAlignment="1">
      <alignment horizontal="center" vertical="center"/>
    </xf>
    <xf numFmtId="165" fontId="13" fillId="4" borderId="38" xfId="1" applyNumberFormat="1" applyFont="1" applyFill="1" applyBorder="1" applyAlignment="1">
      <alignment horizontal="center" vertical="center"/>
    </xf>
    <xf numFmtId="0" fontId="1" fillId="0" borderId="19" xfId="1" applyFont="1" applyFill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45" xfId="1" applyBorder="1" applyAlignment="1">
      <alignment horizontal="center" vertical="center"/>
    </xf>
    <xf numFmtId="0" fontId="1" fillId="0" borderId="46" xfId="1" applyBorder="1" applyAlignment="1">
      <alignment horizontal="center" vertical="center"/>
    </xf>
    <xf numFmtId="0" fontId="1" fillId="0" borderId="47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40" xfId="1" applyFont="1" applyFill="1" applyBorder="1" applyAlignment="1">
      <alignment horizontal="left" vertical="center"/>
    </xf>
    <xf numFmtId="0" fontId="1" fillId="0" borderId="48" xfId="1" applyFont="1" applyFill="1" applyBorder="1" applyAlignment="1">
      <alignment horizontal="left" vertical="center"/>
    </xf>
    <xf numFmtId="0" fontId="1" fillId="0" borderId="48" xfId="1" applyFill="1" applyBorder="1" applyAlignment="1">
      <alignment horizontal="left" vertical="center"/>
    </xf>
    <xf numFmtId="0" fontId="1" fillId="0" borderId="41" xfId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42" xfId="1" applyFill="1" applyBorder="1" applyAlignment="1">
      <alignment horizontal="center" vertical="center"/>
    </xf>
    <xf numFmtId="0" fontId="1" fillId="0" borderId="49" xfId="1" applyBorder="1" applyAlignment="1">
      <alignment horizontal="center" vertical="center"/>
    </xf>
    <xf numFmtId="2" fontId="1" fillId="0" borderId="2" xfId="1" applyNumberFormat="1" applyFont="1" applyFill="1" applyBorder="1" applyAlignment="1">
      <alignment horizontal="center" vertical="center"/>
    </xf>
    <xf numFmtId="2" fontId="1" fillId="0" borderId="17" xfId="1" applyNumberFormat="1" applyFill="1" applyBorder="1" applyAlignment="1">
      <alignment horizontal="center" vertical="center"/>
    </xf>
    <xf numFmtId="2" fontId="1" fillId="0" borderId="4" xfId="1" applyNumberFormat="1" applyFill="1" applyBorder="1" applyAlignment="1">
      <alignment horizontal="center" vertical="center"/>
    </xf>
    <xf numFmtId="2" fontId="1" fillId="0" borderId="15" xfId="1" applyNumberFormat="1" applyFill="1" applyBorder="1" applyAlignment="1">
      <alignment horizontal="center" vertical="center"/>
    </xf>
    <xf numFmtId="2" fontId="1" fillId="0" borderId="17" xfId="1" applyNumberFormat="1" applyFont="1" applyFill="1" applyBorder="1" applyAlignment="1">
      <alignment horizontal="center" vertical="center"/>
    </xf>
    <xf numFmtId="2" fontId="1" fillId="0" borderId="22" xfId="1" applyNumberFormat="1" applyBorder="1" applyAlignment="1">
      <alignment horizontal="center" vertical="center"/>
    </xf>
    <xf numFmtId="0" fontId="1" fillId="0" borderId="43" xfId="1" applyFont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43" xfId="1" applyBorder="1" applyAlignment="1">
      <alignment vertical="center"/>
    </xf>
    <xf numFmtId="0" fontId="1" fillId="0" borderId="0" xfId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164" fontId="15" fillId="0" borderId="13" xfId="1" applyNumberFormat="1" applyFont="1" applyFill="1" applyBorder="1" applyAlignment="1">
      <alignment horizontal="center" vertical="center"/>
    </xf>
    <xf numFmtId="0" fontId="17" fillId="0" borderId="38" xfId="1" applyFont="1" applyFill="1" applyBorder="1" applyAlignment="1">
      <alignment horizontal="center" vertical="center"/>
    </xf>
    <xf numFmtId="2" fontId="14" fillId="0" borderId="39" xfId="1" applyNumberFormat="1" applyFont="1" applyFill="1" applyBorder="1" applyAlignment="1">
      <alignment horizontal="center" vertical="center"/>
    </xf>
    <xf numFmtId="2" fontId="14" fillId="2" borderId="39" xfId="1" applyNumberFormat="1" applyFont="1" applyFill="1" applyBorder="1" applyAlignment="1">
      <alignment horizontal="center" vertical="center"/>
    </xf>
    <xf numFmtId="165" fontId="16" fillId="0" borderId="38" xfId="1" applyNumberFormat="1" applyFont="1" applyBorder="1" applyAlignment="1">
      <alignment horizontal="center" vertical="center"/>
    </xf>
    <xf numFmtId="165" fontId="16" fillId="0" borderId="28" xfId="1" applyNumberFormat="1" applyFont="1" applyBorder="1" applyAlignment="1">
      <alignment horizontal="center" vertical="center"/>
    </xf>
    <xf numFmtId="165" fontId="13" fillId="0" borderId="38" xfId="1" applyNumberFormat="1" applyFont="1" applyBorder="1" applyAlignment="1">
      <alignment horizontal="center" vertical="center"/>
    </xf>
    <xf numFmtId="165" fontId="13" fillId="0" borderId="28" xfId="1" applyNumberFormat="1" applyFont="1" applyBorder="1" applyAlignment="1">
      <alignment horizontal="center" vertical="center"/>
    </xf>
    <xf numFmtId="0" fontId="13" fillId="0" borderId="38" xfId="1" applyFont="1" applyFill="1" applyBorder="1" applyAlignment="1">
      <alignment horizontal="center" vertical="center"/>
    </xf>
    <xf numFmtId="0" fontId="13" fillId="0" borderId="28" xfId="1" applyFont="1" applyFill="1" applyBorder="1" applyAlignment="1">
      <alignment horizontal="center" vertical="center"/>
    </xf>
    <xf numFmtId="0" fontId="12" fillId="0" borderId="38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/>
    </xf>
    <xf numFmtId="0" fontId="13" fillId="0" borderId="38" xfId="1" applyFont="1" applyBorder="1" applyAlignment="1">
      <alignment horizontal="center" vertical="center"/>
    </xf>
    <xf numFmtId="0" fontId="13" fillId="0" borderId="28" xfId="1" applyFont="1" applyBorder="1" applyAlignment="1">
      <alignment horizontal="center" vertical="center"/>
    </xf>
    <xf numFmtId="166" fontId="12" fillId="0" borderId="38" xfId="1" applyNumberFormat="1" applyFont="1" applyBorder="1" applyAlignment="1">
      <alignment horizontal="center" vertical="center" wrapText="1"/>
    </xf>
    <xf numFmtId="166" fontId="12" fillId="0" borderId="28" xfId="1" applyNumberFormat="1" applyFont="1" applyBorder="1" applyAlignment="1">
      <alignment horizontal="center" vertical="center" wrapText="1"/>
    </xf>
    <xf numFmtId="164" fontId="17" fillId="0" borderId="16" xfId="1" applyNumberFormat="1" applyFont="1" applyFill="1" applyBorder="1" applyAlignment="1">
      <alignment horizontal="center" vertical="center"/>
    </xf>
    <xf numFmtId="0" fontId="17" fillId="0" borderId="28" xfId="1" applyFont="1" applyFill="1" applyBorder="1" applyAlignment="1">
      <alignment horizontal="center" vertical="center"/>
    </xf>
    <xf numFmtId="0" fontId="19" fillId="2" borderId="39" xfId="1" applyFont="1" applyFill="1" applyBorder="1" applyAlignment="1">
      <alignment horizontal="center" vertical="center"/>
    </xf>
    <xf numFmtId="0" fontId="15" fillId="0" borderId="28" xfId="1" applyFont="1" applyFill="1" applyBorder="1" applyAlignment="1">
      <alignment horizontal="center" vertical="center"/>
    </xf>
    <xf numFmtId="2" fontId="19" fillId="0" borderId="39" xfId="1" applyNumberFormat="1" applyFont="1" applyFill="1" applyBorder="1" applyAlignment="1">
      <alignment horizontal="center" vertical="center"/>
    </xf>
    <xf numFmtId="2" fontId="15" fillId="0" borderId="37" xfId="1" applyNumberFormat="1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workbookViewId="0">
      <selection activeCell="C15" sqref="C15"/>
    </sheetView>
  </sheetViews>
  <sheetFormatPr defaultRowHeight="15" x14ac:dyDescent="0.25"/>
  <cols>
    <col min="1" max="1" width="9.140625" style="4"/>
    <col min="2" max="2" width="17.42578125" style="4" customWidth="1"/>
    <col min="3" max="3" width="7.140625" style="4" customWidth="1"/>
    <col min="4" max="4" width="11.5703125" style="4" customWidth="1"/>
    <col min="5" max="5" width="7" style="4" customWidth="1"/>
    <col min="6" max="6" width="10.42578125" style="4" customWidth="1"/>
    <col min="7" max="7" width="17" style="4" customWidth="1"/>
    <col min="8" max="8" width="14.7109375" style="4" customWidth="1"/>
    <col min="9" max="9" width="11.140625" style="4" customWidth="1"/>
    <col min="10" max="10" width="9" style="4" customWidth="1"/>
    <col min="11" max="16384" width="9.140625" style="2"/>
  </cols>
  <sheetData>
    <row r="1" spans="1:12" ht="19.5" x14ac:dyDescent="0.3">
      <c r="A1" s="1" t="s">
        <v>15</v>
      </c>
      <c r="B1" s="1"/>
      <c r="C1" s="1"/>
      <c r="D1" s="1"/>
      <c r="E1" s="1"/>
      <c r="F1" s="1"/>
      <c r="G1" s="1"/>
      <c r="H1" s="1"/>
      <c r="I1" s="1"/>
      <c r="J1" s="1"/>
    </row>
    <row r="2" spans="1:12" ht="17.25" x14ac:dyDescent="0.3">
      <c r="A2" s="3" t="s">
        <v>66</v>
      </c>
      <c r="B2" s="3"/>
      <c r="C2" s="3"/>
      <c r="D2" s="3"/>
      <c r="E2" s="3"/>
      <c r="F2" s="3"/>
      <c r="G2" s="3"/>
      <c r="H2" s="3"/>
      <c r="I2" s="3"/>
      <c r="J2" s="3"/>
    </row>
    <row r="3" spans="1:12" ht="6" customHeight="1" thickBot="1" x14ac:dyDescent="0.3"/>
    <row r="4" spans="1:12" s="12" customFormat="1" ht="15" customHeight="1" x14ac:dyDescent="0.25">
      <c r="A4" s="5" t="s">
        <v>0</v>
      </c>
      <c r="B4" s="6" t="s">
        <v>1</v>
      </c>
      <c r="C4" s="7" t="s">
        <v>2</v>
      </c>
      <c r="D4" s="8" t="s">
        <v>3</v>
      </c>
      <c r="E4" s="9"/>
      <c r="F4" s="10" t="s">
        <v>4</v>
      </c>
      <c r="G4" s="11"/>
      <c r="H4" s="6"/>
      <c r="I4" s="8" t="s">
        <v>5</v>
      </c>
      <c r="J4" s="9"/>
    </row>
    <row r="5" spans="1:12" s="20" customFormat="1" ht="15.75" thickBot="1" x14ac:dyDescent="0.3">
      <c r="A5" s="13"/>
      <c r="B5" s="14"/>
      <c r="C5" s="15"/>
      <c r="D5" s="16" t="s">
        <v>6</v>
      </c>
      <c r="E5" s="17" t="s">
        <v>7</v>
      </c>
      <c r="F5" s="18" t="s">
        <v>8</v>
      </c>
      <c r="G5" s="19" t="s">
        <v>9</v>
      </c>
      <c r="H5" s="19" t="s">
        <v>10</v>
      </c>
      <c r="I5" s="16" t="s">
        <v>6</v>
      </c>
      <c r="J5" s="17" t="s">
        <v>11</v>
      </c>
    </row>
    <row r="6" spans="1:12" s="12" customFormat="1" ht="24.95" customHeight="1" x14ac:dyDescent="0.25">
      <c r="A6" s="179">
        <v>1</v>
      </c>
      <c r="B6" s="183" t="s">
        <v>97</v>
      </c>
      <c r="C6" s="187">
        <v>10</v>
      </c>
      <c r="D6" s="21">
        <v>42.414999999999999</v>
      </c>
      <c r="E6" s="22">
        <v>1</v>
      </c>
      <c r="F6" s="23">
        <v>163</v>
      </c>
      <c r="G6" s="24" t="s">
        <v>113</v>
      </c>
      <c r="H6" s="190" t="s">
        <v>13</v>
      </c>
      <c r="I6" s="192">
        <v>42.04</v>
      </c>
      <c r="J6" s="22">
        <v>82</v>
      </c>
    </row>
    <row r="7" spans="1:12" s="12" customFormat="1" ht="24.95" customHeight="1" x14ac:dyDescent="0.25">
      <c r="A7" s="180">
        <v>2</v>
      </c>
      <c r="B7" s="184" t="s">
        <v>74</v>
      </c>
      <c r="C7" s="188">
        <v>6</v>
      </c>
      <c r="D7" s="25">
        <v>42.664999999999999</v>
      </c>
      <c r="E7" s="26">
        <v>4</v>
      </c>
      <c r="F7" s="27">
        <v>163</v>
      </c>
      <c r="G7" s="28">
        <v>0.62</v>
      </c>
      <c r="H7" s="191">
        <v>0.62</v>
      </c>
      <c r="I7" s="193">
        <v>41.89</v>
      </c>
      <c r="J7" s="26">
        <v>151</v>
      </c>
    </row>
    <row r="8" spans="1:12" s="12" customFormat="1" ht="24.95" customHeight="1" x14ac:dyDescent="0.25">
      <c r="A8" s="180">
        <v>3</v>
      </c>
      <c r="B8" s="184" t="s">
        <v>106</v>
      </c>
      <c r="C8" s="188">
        <v>2</v>
      </c>
      <c r="D8" s="25">
        <v>42.77</v>
      </c>
      <c r="E8" s="26">
        <v>5</v>
      </c>
      <c r="F8" s="27">
        <v>163</v>
      </c>
      <c r="G8" s="28">
        <v>30.89</v>
      </c>
      <c r="H8" s="191">
        <f>G8-G7</f>
        <v>30.27</v>
      </c>
      <c r="I8" s="170">
        <v>42.06</v>
      </c>
      <c r="J8" s="26">
        <v>66</v>
      </c>
    </row>
    <row r="9" spans="1:12" s="12" customFormat="1" ht="24.95" customHeight="1" x14ac:dyDescent="0.25">
      <c r="A9" s="180">
        <v>4</v>
      </c>
      <c r="B9" s="184" t="s">
        <v>89</v>
      </c>
      <c r="C9" s="188">
        <v>9</v>
      </c>
      <c r="D9" s="25">
        <v>42.655000000000001</v>
      </c>
      <c r="E9" s="26">
        <v>3</v>
      </c>
      <c r="F9" s="27">
        <v>163</v>
      </c>
      <c r="G9" s="29">
        <v>41.13</v>
      </c>
      <c r="H9" s="191">
        <f>G9-G8</f>
        <v>10.240000000000002</v>
      </c>
      <c r="I9" s="193">
        <v>42.15</v>
      </c>
      <c r="J9" s="26">
        <v>19</v>
      </c>
      <c r="L9" s="30"/>
    </row>
    <row r="10" spans="1:12" s="12" customFormat="1" ht="24.95" customHeight="1" x14ac:dyDescent="0.25">
      <c r="A10" s="180">
        <v>5</v>
      </c>
      <c r="B10" s="184" t="s">
        <v>12</v>
      </c>
      <c r="C10" s="188">
        <v>7</v>
      </c>
      <c r="D10" s="25">
        <v>42.6</v>
      </c>
      <c r="E10" s="26">
        <v>2</v>
      </c>
      <c r="F10" s="27">
        <v>163</v>
      </c>
      <c r="G10" s="28">
        <v>41.16</v>
      </c>
      <c r="H10" s="191">
        <f>G10-G9</f>
        <v>2.9999999999994031E-2</v>
      </c>
      <c r="I10" s="193">
        <v>41.84</v>
      </c>
      <c r="J10" s="26">
        <v>160</v>
      </c>
    </row>
    <row r="11" spans="1:12" s="12" customFormat="1" ht="24.95" customHeight="1" x14ac:dyDescent="0.25">
      <c r="A11" s="180">
        <v>6</v>
      </c>
      <c r="B11" s="184" t="s">
        <v>83</v>
      </c>
      <c r="C11" s="188">
        <v>1</v>
      </c>
      <c r="D11" s="25">
        <v>43.195</v>
      </c>
      <c r="E11" s="26">
        <v>8</v>
      </c>
      <c r="F11" s="31">
        <v>162</v>
      </c>
      <c r="G11" s="176" t="s">
        <v>114</v>
      </c>
      <c r="H11" s="191">
        <v>25</v>
      </c>
      <c r="I11" s="193">
        <v>42.63</v>
      </c>
      <c r="J11" s="26">
        <v>152</v>
      </c>
    </row>
    <row r="12" spans="1:12" s="12" customFormat="1" ht="24.95" customHeight="1" x14ac:dyDescent="0.25">
      <c r="A12" s="180">
        <v>7</v>
      </c>
      <c r="B12" s="184" t="s">
        <v>78</v>
      </c>
      <c r="C12" s="188">
        <v>8</v>
      </c>
      <c r="D12" s="32">
        <v>42.914999999999999</v>
      </c>
      <c r="E12" s="26">
        <v>7</v>
      </c>
      <c r="F12" s="31">
        <v>162</v>
      </c>
      <c r="G12" s="176" t="s">
        <v>114</v>
      </c>
      <c r="H12" s="194">
        <v>1</v>
      </c>
      <c r="I12" s="171">
        <v>42.29</v>
      </c>
      <c r="J12" s="26">
        <v>68</v>
      </c>
    </row>
    <row r="13" spans="1:12" s="12" customFormat="1" ht="24.95" customHeight="1" x14ac:dyDescent="0.25">
      <c r="A13" s="180">
        <v>8</v>
      </c>
      <c r="B13" s="185" t="s">
        <v>35</v>
      </c>
      <c r="C13" s="188">
        <v>5</v>
      </c>
      <c r="D13" s="25">
        <v>42.88</v>
      </c>
      <c r="E13" s="26">
        <v>6</v>
      </c>
      <c r="F13" s="27">
        <v>162</v>
      </c>
      <c r="G13" s="176" t="s">
        <v>114</v>
      </c>
      <c r="H13" s="191">
        <v>2</v>
      </c>
      <c r="I13" s="193">
        <v>42.18</v>
      </c>
      <c r="J13" s="26">
        <v>160</v>
      </c>
    </row>
    <row r="14" spans="1:12" s="12" customFormat="1" ht="24.95" customHeight="1" x14ac:dyDescent="0.25">
      <c r="A14" s="180">
        <v>9</v>
      </c>
      <c r="B14" s="185" t="s">
        <v>171</v>
      </c>
      <c r="C14" s="188">
        <v>3</v>
      </c>
      <c r="D14" s="25">
        <v>43.6</v>
      </c>
      <c r="E14" s="26">
        <v>9</v>
      </c>
      <c r="F14" s="27">
        <v>159</v>
      </c>
      <c r="G14" s="29" t="s">
        <v>115</v>
      </c>
      <c r="H14" s="191">
        <v>5</v>
      </c>
      <c r="I14" s="193">
        <v>42.8</v>
      </c>
      <c r="J14" s="26">
        <v>77</v>
      </c>
    </row>
    <row r="15" spans="1:12" ht="24" customHeight="1" thickBot="1" x14ac:dyDescent="0.3">
      <c r="A15" s="181">
        <v>10</v>
      </c>
      <c r="B15" s="186" t="s">
        <v>102</v>
      </c>
      <c r="C15" s="189">
        <v>4</v>
      </c>
      <c r="D15" s="33">
        <v>43.814999999999998</v>
      </c>
      <c r="E15" s="178">
        <v>10</v>
      </c>
      <c r="F15" s="182">
        <v>158</v>
      </c>
      <c r="G15" s="177" t="s">
        <v>116</v>
      </c>
      <c r="H15" s="195">
        <v>8</v>
      </c>
      <c r="I15" s="33">
        <v>42.39</v>
      </c>
      <c r="J15" s="178">
        <v>26</v>
      </c>
    </row>
    <row r="16" spans="1:12" x14ac:dyDescent="0.25">
      <c r="A16" s="34"/>
    </row>
    <row r="17" spans="1:1" ht="5.25" customHeight="1" x14ac:dyDescent="0.25">
      <c r="A17" s="34"/>
    </row>
    <row r="18" spans="1:1" s="4" customFormat="1" x14ac:dyDescent="0.25">
      <c r="A18" s="34"/>
    </row>
    <row r="19" spans="1:1" s="4" customFormat="1" x14ac:dyDescent="0.25">
      <c r="A19" s="34"/>
    </row>
    <row r="20" spans="1:1" s="4" customFormat="1" x14ac:dyDescent="0.25">
      <c r="A20" s="34"/>
    </row>
    <row r="21" spans="1:1" s="4" customFormat="1" ht="6.75" customHeight="1" x14ac:dyDescent="0.25">
      <c r="A21" s="34"/>
    </row>
    <row r="22" spans="1:1" s="4" customFormat="1" x14ac:dyDescent="0.25">
      <c r="A22" s="34"/>
    </row>
    <row r="23" spans="1:1" s="4" customFormat="1" x14ac:dyDescent="0.25">
      <c r="A23" s="35"/>
    </row>
    <row r="24" spans="1:1" s="4" customFormat="1" x14ac:dyDescent="0.25">
      <c r="A24" s="35"/>
    </row>
    <row r="25" spans="1:1" s="4" customFormat="1" ht="6.75" customHeight="1" x14ac:dyDescent="0.25">
      <c r="A25" s="35"/>
    </row>
    <row r="26" spans="1:1" s="4" customFormat="1" x14ac:dyDescent="0.25">
      <c r="A26" s="35"/>
    </row>
    <row r="27" spans="1:1" s="4" customFormat="1" x14ac:dyDescent="0.25">
      <c r="A27" s="35"/>
    </row>
    <row r="28" spans="1:1" s="4" customFormat="1" x14ac:dyDescent="0.25">
      <c r="A28" s="35"/>
    </row>
    <row r="29" spans="1:1" s="4" customFormat="1" x14ac:dyDescent="0.25">
      <c r="A29" s="35"/>
    </row>
    <row r="30" spans="1:1" s="4" customFormat="1" ht="7.5" customHeight="1" x14ac:dyDescent="0.25">
      <c r="A30" s="34"/>
    </row>
    <row r="31" spans="1:1" s="4" customFormat="1" x14ac:dyDescent="0.25">
      <c r="A31" s="34"/>
    </row>
    <row r="32" spans="1:1" s="4" customFormat="1" x14ac:dyDescent="0.25">
      <c r="A32" s="34"/>
    </row>
    <row r="33" spans="1:1" s="4" customFormat="1" x14ac:dyDescent="0.25">
      <c r="A33" s="34"/>
    </row>
    <row r="34" spans="1:1" s="4" customFormat="1" ht="6.75" customHeight="1" x14ac:dyDescent="0.25"/>
    <row r="35" spans="1:1" s="4" customFormat="1" x14ac:dyDescent="0.25">
      <c r="A35" s="34"/>
    </row>
    <row r="36" spans="1:1" s="4" customFormat="1" x14ac:dyDescent="0.25">
      <c r="A36" s="34"/>
    </row>
  </sheetData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P26"/>
  <sheetViews>
    <sheetView tabSelected="1" topLeftCell="A6" zoomScale="60" zoomScaleNormal="60" workbookViewId="0">
      <selection activeCell="B13" sqref="B13:B14"/>
    </sheetView>
  </sheetViews>
  <sheetFormatPr defaultRowHeight="15" x14ac:dyDescent="0.25"/>
  <cols>
    <col min="1" max="1" width="9.140625" style="2"/>
    <col min="2" max="2" width="35.42578125" style="2" customWidth="1"/>
    <col min="3" max="3" width="30.28515625" style="2" customWidth="1"/>
    <col min="4" max="4" width="8.42578125" style="2" customWidth="1"/>
    <col min="5" max="5" width="11.28515625" style="2" customWidth="1"/>
    <col min="6" max="9" width="9.85546875" style="4" customWidth="1"/>
    <col min="10" max="10" width="11.28515625" style="2" customWidth="1"/>
    <col min="11" max="11" width="10.5703125" style="2" customWidth="1"/>
    <col min="12" max="16384" width="9.140625" style="2"/>
  </cols>
  <sheetData>
    <row r="1" spans="1:16" ht="48" customHeight="1" x14ac:dyDescent="0.25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6" ht="5.25" customHeight="1" x14ac:dyDescent="0.25"/>
    <row r="3" spans="1:16" ht="19.5" customHeight="1" x14ac:dyDescent="0.35">
      <c r="A3" s="37" t="s">
        <v>16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6" ht="15.75" customHeight="1" thickBot="1" x14ac:dyDescent="0.35">
      <c r="A4" s="38"/>
      <c r="B4" s="38"/>
      <c r="C4" s="38"/>
      <c r="D4" s="38"/>
      <c r="E4" s="38"/>
      <c r="F4" s="38"/>
      <c r="G4" s="38"/>
      <c r="H4" s="38"/>
      <c r="I4" s="38"/>
      <c r="J4" s="38"/>
    </row>
    <row r="5" spans="1:16" s="4" customFormat="1" ht="30" customHeight="1" x14ac:dyDescent="0.25">
      <c r="A5" s="39" t="s">
        <v>2</v>
      </c>
      <c r="B5" s="40" t="s">
        <v>1</v>
      </c>
      <c r="C5" s="105" t="s">
        <v>17</v>
      </c>
      <c r="D5" s="41" t="s">
        <v>18</v>
      </c>
      <c r="E5" s="43" t="s">
        <v>19</v>
      </c>
      <c r="F5" s="43" t="s">
        <v>20</v>
      </c>
      <c r="G5" s="44" t="s">
        <v>21</v>
      </c>
      <c r="H5" s="41"/>
      <c r="I5" s="41"/>
      <c r="J5" s="42"/>
      <c r="K5" s="42"/>
      <c r="L5" s="45"/>
    </row>
    <row r="6" spans="1:16" s="4" customFormat="1" ht="30" customHeight="1" thickBot="1" x14ac:dyDescent="0.3">
      <c r="A6" s="46"/>
      <c r="B6" s="47"/>
      <c r="C6" s="106"/>
      <c r="D6" s="48"/>
      <c r="E6" s="49"/>
      <c r="F6" s="49"/>
      <c r="G6" s="50" t="s">
        <v>22</v>
      </c>
      <c r="H6" s="89" t="s">
        <v>6</v>
      </c>
      <c r="I6" s="89" t="s">
        <v>45</v>
      </c>
      <c r="J6" s="51" t="s">
        <v>46</v>
      </c>
      <c r="K6" s="52" t="s">
        <v>23</v>
      </c>
      <c r="L6" s="53" t="s">
        <v>7</v>
      </c>
    </row>
    <row r="7" spans="1:16" s="12" customFormat="1" ht="30" customHeight="1" x14ac:dyDescent="0.25">
      <c r="A7" s="54">
        <v>1</v>
      </c>
      <c r="B7" s="55" t="s">
        <v>83</v>
      </c>
      <c r="C7" s="56" t="s">
        <v>84</v>
      </c>
      <c r="D7" s="57" t="s">
        <v>25</v>
      </c>
      <c r="E7" s="58">
        <v>97.5</v>
      </c>
      <c r="F7" s="59">
        <v>28</v>
      </c>
      <c r="G7" s="60">
        <v>1</v>
      </c>
      <c r="H7" s="90">
        <v>43.29</v>
      </c>
      <c r="I7" s="90">
        <v>0.35</v>
      </c>
      <c r="J7" s="61">
        <f>H7-I7</f>
        <v>42.94</v>
      </c>
      <c r="K7" s="94">
        <f>AVERAGE(J7:J8)</f>
        <v>43.194999999999993</v>
      </c>
      <c r="L7" s="62">
        <v>8</v>
      </c>
    </row>
    <row r="8" spans="1:16" s="12" customFormat="1" ht="30" customHeight="1" x14ac:dyDescent="0.25">
      <c r="A8" s="63"/>
      <c r="B8" s="64"/>
      <c r="C8" s="65" t="s">
        <v>85</v>
      </c>
      <c r="D8" s="66" t="s">
        <v>26</v>
      </c>
      <c r="E8" s="67">
        <v>98.6</v>
      </c>
      <c r="F8" s="67">
        <v>28</v>
      </c>
      <c r="G8" s="68">
        <v>3</v>
      </c>
      <c r="H8" s="91">
        <v>43.8</v>
      </c>
      <c r="I8" s="91">
        <v>0.35</v>
      </c>
      <c r="J8" s="61">
        <f t="shared" ref="J8:J26" si="0">H8-I8</f>
        <v>43.449999999999996</v>
      </c>
      <c r="K8" s="80"/>
      <c r="L8" s="71"/>
    </row>
    <row r="9" spans="1:16" s="12" customFormat="1" ht="30" customHeight="1" x14ac:dyDescent="0.25">
      <c r="A9" s="72">
        <v>2</v>
      </c>
      <c r="B9" s="73" t="s">
        <v>70</v>
      </c>
      <c r="C9" s="74" t="s">
        <v>71</v>
      </c>
      <c r="D9" s="75" t="s">
        <v>27</v>
      </c>
      <c r="E9" s="76">
        <v>81.099999999999994</v>
      </c>
      <c r="F9" s="67"/>
      <c r="G9" s="68">
        <v>3</v>
      </c>
      <c r="H9" s="91">
        <v>42.81</v>
      </c>
      <c r="I9" s="91"/>
      <c r="J9" s="61">
        <f t="shared" si="0"/>
        <v>42.81</v>
      </c>
      <c r="K9" s="80">
        <f>AVERAGE(J9:J10)</f>
        <v>42.769999999999996</v>
      </c>
      <c r="L9" s="71">
        <v>5</v>
      </c>
    </row>
    <row r="10" spans="1:16" s="12" customFormat="1" ht="30" customHeight="1" x14ac:dyDescent="0.25">
      <c r="A10" s="63"/>
      <c r="B10" s="64"/>
      <c r="C10" s="65" t="s">
        <v>72</v>
      </c>
      <c r="D10" s="66" t="s">
        <v>29</v>
      </c>
      <c r="E10" s="67">
        <v>86.4</v>
      </c>
      <c r="F10" s="67">
        <v>8</v>
      </c>
      <c r="G10" s="68">
        <v>4</v>
      </c>
      <c r="H10" s="91">
        <v>42.83</v>
      </c>
      <c r="I10" s="91">
        <v>0.1</v>
      </c>
      <c r="J10" s="61">
        <f t="shared" si="0"/>
        <v>42.73</v>
      </c>
      <c r="K10" s="80"/>
      <c r="L10" s="71"/>
    </row>
    <row r="11" spans="1:16" s="12" customFormat="1" ht="30" customHeight="1" x14ac:dyDescent="0.25">
      <c r="A11" s="63">
        <v>3</v>
      </c>
      <c r="B11" s="64" t="s">
        <v>172</v>
      </c>
      <c r="C11" s="65" t="s">
        <v>68</v>
      </c>
      <c r="D11" s="66" t="s">
        <v>30</v>
      </c>
      <c r="E11" s="67">
        <v>73.599999999999994</v>
      </c>
      <c r="F11" s="67"/>
      <c r="G11" s="68">
        <v>4</v>
      </c>
      <c r="H11" s="91">
        <v>42.88</v>
      </c>
      <c r="I11" s="91"/>
      <c r="J11" s="61">
        <f t="shared" si="0"/>
        <v>42.88</v>
      </c>
      <c r="K11" s="80">
        <f>AVERAGE(J11:J12)</f>
        <v>43.6</v>
      </c>
      <c r="L11" s="71">
        <v>9</v>
      </c>
    </row>
    <row r="12" spans="1:16" s="12" customFormat="1" ht="30" customHeight="1" x14ac:dyDescent="0.25">
      <c r="A12" s="63"/>
      <c r="B12" s="64"/>
      <c r="C12" s="65" t="s">
        <v>69</v>
      </c>
      <c r="D12" s="66" t="s">
        <v>31</v>
      </c>
      <c r="E12" s="67">
        <v>95.4</v>
      </c>
      <c r="F12" s="67">
        <v>24</v>
      </c>
      <c r="G12" s="68">
        <v>5</v>
      </c>
      <c r="H12" s="91">
        <v>44.62</v>
      </c>
      <c r="I12" s="91">
        <v>0.3</v>
      </c>
      <c r="J12" s="61">
        <f t="shared" si="0"/>
        <v>44.32</v>
      </c>
      <c r="K12" s="80"/>
      <c r="L12" s="71"/>
    </row>
    <row r="13" spans="1:16" s="12" customFormat="1" ht="30" customHeight="1" x14ac:dyDescent="0.25">
      <c r="A13" s="72">
        <v>4</v>
      </c>
      <c r="B13" s="73" t="s">
        <v>102</v>
      </c>
      <c r="C13" s="74" t="s">
        <v>103</v>
      </c>
      <c r="D13" s="75" t="s">
        <v>33</v>
      </c>
      <c r="E13" s="76">
        <v>100.6</v>
      </c>
      <c r="F13" s="67">
        <v>32</v>
      </c>
      <c r="G13" s="68">
        <v>6</v>
      </c>
      <c r="H13" s="91">
        <v>45.07</v>
      </c>
      <c r="I13" s="91">
        <v>0.4</v>
      </c>
      <c r="J13" s="61">
        <f t="shared" si="0"/>
        <v>44.67</v>
      </c>
      <c r="K13" s="80">
        <f>AVERAGE(J13:J14)</f>
        <v>43.814999999999998</v>
      </c>
      <c r="L13" s="71">
        <v>10</v>
      </c>
      <c r="N13" s="12" t="s">
        <v>32</v>
      </c>
    </row>
    <row r="14" spans="1:16" s="12" customFormat="1" ht="30" customHeight="1" x14ac:dyDescent="0.25">
      <c r="A14" s="63"/>
      <c r="B14" s="64"/>
      <c r="C14" s="65" t="s">
        <v>104</v>
      </c>
      <c r="D14" s="66" t="s">
        <v>34</v>
      </c>
      <c r="E14" s="173">
        <v>75</v>
      </c>
      <c r="F14" s="67"/>
      <c r="G14" s="68">
        <v>5</v>
      </c>
      <c r="H14" s="91">
        <v>42.96</v>
      </c>
      <c r="I14" s="91"/>
      <c r="J14" s="61">
        <f t="shared" si="0"/>
        <v>42.96</v>
      </c>
      <c r="K14" s="80"/>
      <c r="L14" s="71"/>
      <c r="P14" s="12" t="s">
        <v>32</v>
      </c>
    </row>
    <row r="15" spans="1:16" s="12" customFormat="1" ht="30" customHeight="1" x14ac:dyDescent="0.25">
      <c r="A15" s="63">
        <v>5</v>
      </c>
      <c r="B15" s="64" t="s">
        <v>35</v>
      </c>
      <c r="C15" s="65" t="s">
        <v>36</v>
      </c>
      <c r="D15" s="66" t="s">
        <v>33</v>
      </c>
      <c r="E15" s="67">
        <v>73.3</v>
      </c>
      <c r="F15" s="77"/>
      <c r="G15" s="68">
        <v>7</v>
      </c>
      <c r="H15" s="91">
        <v>43.08</v>
      </c>
      <c r="I15" s="91"/>
      <c r="J15" s="61">
        <f t="shared" si="0"/>
        <v>43.08</v>
      </c>
      <c r="K15" s="80">
        <f>AVERAGE(J15:J16)</f>
        <v>42.879999999999995</v>
      </c>
      <c r="L15" s="71">
        <v>6</v>
      </c>
    </row>
    <row r="16" spans="1:16" s="12" customFormat="1" ht="30" customHeight="1" x14ac:dyDescent="0.25">
      <c r="A16" s="63"/>
      <c r="B16" s="64"/>
      <c r="C16" s="65" t="s">
        <v>96</v>
      </c>
      <c r="D16" s="66" t="s">
        <v>34</v>
      </c>
      <c r="E16" s="67">
        <v>86</v>
      </c>
      <c r="F16" s="77">
        <v>8</v>
      </c>
      <c r="G16" s="68">
        <v>6</v>
      </c>
      <c r="H16" s="91">
        <v>42.78</v>
      </c>
      <c r="I16" s="91">
        <v>0.1</v>
      </c>
      <c r="J16" s="61">
        <f t="shared" si="0"/>
        <v>42.68</v>
      </c>
      <c r="K16" s="80"/>
      <c r="L16" s="71"/>
    </row>
    <row r="17" spans="1:12" ht="27.75" customHeight="1" x14ac:dyDescent="0.25">
      <c r="A17" s="63">
        <v>6</v>
      </c>
      <c r="B17" s="64" t="s">
        <v>74</v>
      </c>
      <c r="C17" s="65" t="s">
        <v>75</v>
      </c>
      <c r="D17" s="66" t="s">
        <v>37</v>
      </c>
      <c r="E17" s="66" t="s">
        <v>77</v>
      </c>
      <c r="F17" s="78"/>
      <c r="G17" s="79">
        <v>7</v>
      </c>
      <c r="H17" s="92">
        <v>42.64</v>
      </c>
      <c r="I17" s="92"/>
      <c r="J17" s="61">
        <f t="shared" si="0"/>
        <v>42.64</v>
      </c>
      <c r="K17" s="80">
        <f>AVERAGE(J17:J18)</f>
        <v>42.664999999999999</v>
      </c>
      <c r="L17" s="71">
        <v>4</v>
      </c>
    </row>
    <row r="18" spans="1:12" ht="27.75" customHeight="1" x14ac:dyDescent="0.25">
      <c r="A18" s="63"/>
      <c r="B18" s="64"/>
      <c r="C18" s="65" t="s">
        <v>76</v>
      </c>
      <c r="D18" s="66" t="s">
        <v>38</v>
      </c>
      <c r="E18" s="66" t="s">
        <v>90</v>
      </c>
      <c r="F18" s="78"/>
      <c r="G18" s="79">
        <v>8</v>
      </c>
      <c r="H18" s="92">
        <v>42.69</v>
      </c>
      <c r="I18" s="92"/>
      <c r="J18" s="61">
        <f t="shared" si="0"/>
        <v>42.69</v>
      </c>
      <c r="K18" s="80"/>
      <c r="L18" s="71"/>
    </row>
    <row r="19" spans="1:12" ht="29.25" customHeight="1" x14ac:dyDescent="0.25">
      <c r="A19" s="72">
        <v>7</v>
      </c>
      <c r="B19" s="73" t="s">
        <v>12</v>
      </c>
      <c r="C19" s="74" t="s">
        <v>86</v>
      </c>
      <c r="D19" s="75" t="s">
        <v>87</v>
      </c>
      <c r="E19" s="75" t="s">
        <v>87</v>
      </c>
      <c r="F19" s="78"/>
      <c r="G19" s="79">
        <v>8</v>
      </c>
      <c r="H19" s="92">
        <v>42.53</v>
      </c>
      <c r="I19" s="92"/>
      <c r="J19" s="61">
        <f t="shared" si="0"/>
        <v>42.53</v>
      </c>
      <c r="K19" s="80">
        <f>AVERAGE(J19:J20)</f>
        <v>42.6</v>
      </c>
      <c r="L19" s="71">
        <v>2</v>
      </c>
    </row>
    <row r="20" spans="1:12" ht="29.25" customHeight="1" x14ac:dyDescent="0.25">
      <c r="A20" s="63"/>
      <c r="B20" s="64"/>
      <c r="C20" s="65" t="s">
        <v>88</v>
      </c>
      <c r="D20" s="66" t="s">
        <v>41</v>
      </c>
      <c r="E20" s="66" t="s">
        <v>101</v>
      </c>
      <c r="F20" s="78"/>
      <c r="G20" s="79">
        <v>9</v>
      </c>
      <c r="H20" s="92">
        <v>42.67</v>
      </c>
      <c r="I20" s="92"/>
      <c r="J20" s="61">
        <f t="shared" si="0"/>
        <v>42.67</v>
      </c>
      <c r="K20" s="80"/>
      <c r="L20" s="71"/>
    </row>
    <row r="21" spans="1:12" ht="29.25" customHeight="1" x14ac:dyDescent="0.25">
      <c r="A21" s="63">
        <v>8</v>
      </c>
      <c r="B21" s="64" t="s">
        <v>78</v>
      </c>
      <c r="C21" s="65" t="s">
        <v>79</v>
      </c>
      <c r="D21" s="66" t="s">
        <v>42</v>
      </c>
      <c r="E21" s="66" t="s">
        <v>81</v>
      </c>
      <c r="F21" s="78"/>
      <c r="G21" s="79">
        <v>9</v>
      </c>
      <c r="H21" s="92">
        <v>43.16</v>
      </c>
      <c r="I21" s="92"/>
      <c r="J21" s="61">
        <f t="shared" si="0"/>
        <v>43.16</v>
      </c>
      <c r="K21" s="80">
        <f>AVERAGE(J21:J22)</f>
        <v>42.914999999999992</v>
      </c>
      <c r="L21" s="71">
        <v>7</v>
      </c>
    </row>
    <row r="22" spans="1:12" ht="29.25" customHeight="1" x14ac:dyDescent="0.25">
      <c r="A22" s="63"/>
      <c r="B22" s="64"/>
      <c r="C22" s="65" t="s">
        <v>80</v>
      </c>
      <c r="D22" s="66" t="s">
        <v>44</v>
      </c>
      <c r="E22" s="66" t="s">
        <v>82</v>
      </c>
      <c r="F22" s="78">
        <v>16</v>
      </c>
      <c r="G22" s="79">
        <v>10</v>
      </c>
      <c r="H22" s="92">
        <v>42.87</v>
      </c>
      <c r="I22" s="92">
        <v>0.2</v>
      </c>
      <c r="J22" s="61">
        <f t="shared" si="0"/>
        <v>42.669999999999995</v>
      </c>
      <c r="K22" s="80"/>
      <c r="L22" s="71"/>
    </row>
    <row r="23" spans="1:12" ht="29.25" customHeight="1" x14ac:dyDescent="0.25">
      <c r="A23" s="72">
        <v>9</v>
      </c>
      <c r="B23" s="73" t="s">
        <v>89</v>
      </c>
      <c r="C23" s="74" t="s">
        <v>91</v>
      </c>
      <c r="D23" s="75" t="s">
        <v>93</v>
      </c>
      <c r="E23" s="75" t="s">
        <v>95</v>
      </c>
      <c r="F23" s="172">
        <v>16</v>
      </c>
      <c r="G23" s="79">
        <v>13</v>
      </c>
      <c r="H23" s="92">
        <v>42.73</v>
      </c>
      <c r="I23" s="92">
        <v>0.2</v>
      </c>
      <c r="J23" s="61">
        <f t="shared" si="0"/>
        <v>42.529999999999994</v>
      </c>
      <c r="K23" s="70">
        <f>AVERAGE(J23:J24)</f>
        <v>42.655000000000001</v>
      </c>
      <c r="L23" s="71">
        <v>3</v>
      </c>
    </row>
    <row r="24" spans="1:12" ht="29.25" customHeight="1" x14ac:dyDescent="0.25">
      <c r="A24" s="95"/>
      <c r="B24" s="96"/>
      <c r="C24" s="97" t="s">
        <v>92</v>
      </c>
      <c r="D24" s="98" t="s">
        <v>94</v>
      </c>
      <c r="E24" s="98" t="s">
        <v>43</v>
      </c>
      <c r="F24" s="99"/>
      <c r="G24" s="100">
        <v>10</v>
      </c>
      <c r="H24" s="101">
        <v>42.78</v>
      </c>
      <c r="I24" s="101"/>
      <c r="J24" s="102">
        <f t="shared" si="0"/>
        <v>42.78</v>
      </c>
      <c r="K24" s="103"/>
      <c r="L24" s="104"/>
    </row>
    <row r="25" spans="1:12" ht="29.25" customHeight="1" x14ac:dyDescent="0.25">
      <c r="A25" s="63">
        <v>10</v>
      </c>
      <c r="B25" s="64" t="s">
        <v>97</v>
      </c>
      <c r="C25" s="65" t="s">
        <v>39</v>
      </c>
      <c r="D25" s="66" t="s">
        <v>99</v>
      </c>
      <c r="E25" s="66" t="s">
        <v>98</v>
      </c>
      <c r="F25" s="172">
        <v>8</v>
      </c>
      <c r="G25" s="79">
        <v>13</v>
      </c>
      <c r="H25" s="92">
        <v>42.47</v>
      </c>
      <c r="I25" s="92">
        <v>0.1</v>
      </c>
      <c r="J25" s="69">
        <f t="shared" si="0"/>
        <v>42.37</v>
      </c>
      <c r="K25" s="70">
        <f>AVERAGE(J25:J26)</f>
        <v>42.414999999999999</v>
      </c>
      <c r="L25" s="71">
        <v>1</v>
      </c>
    </row>
    <row r="26" spans="1:12" ht="28.5" customHeight="1" thickBot="1" x14ac:dyDescent="0.3">
      <c r="A26" s="81"/>
      <c r="B26" s="82"/>
      <c r="C26" s="83" t="s">
        <v>28</v>
      </c>
      <c r="D26" s="84" t="s">
        <v>100</v>
      </c>
      <c r="E26" s="84" t="s">
        <v>105</v>
      </c>
      <c r="F26" s="85">
        <v>8</v>
      </c>
      <c r="G26" s="86">
        <v>21</v>
      </c>
      <c r="H26" s="93">
        <v>42.56</v>
      </c>
      <c r="I26" s="93">
        <v>0.1</v>
      </c>
      <c r="J26" s="61">
        <f t="shared" si="0"/>
        <v>42.46</v>
      </c>
      <c r="K26" s="87"/>
      <c r="L26" s="88"/>
    </row>
  </sheetData>
  <mergeCells count="49">
    <mergeCell ref="A23:A24"/>
    <mergeCell ref="B23:B24"/>
    <mergeCell ref="K23:K24"/>
    <mergeCell ref="L23:L24"/>
    <mergeCell ref="A25:A26"/>
    <mergeCell ref="B25:B26"/>
    <mergeCell ref="K25:K26"/>
    <mergeCell ref="L25:L26"/>
    <mergeCell ref="A19:A20"/>
    <mergeCell ref="B19:B20"/>
    <mergeCell ref="K19:K20"/>
    <mergeCell ref="L19:L20"/>
    <mergeCell ref="A21:A22"/>
    <mergeCell ref="B21:B22"/>
    <mergeCell ref="K21:K22"/>
    <mergeCell ref="L21:L22"/>
    <mergeCell ref="A15:A16"/>
    <mergeCell ref="B15:B16"/>
    <mergeCell ref="K15:K16"/>
    <mergeCell ref="L15:L16"/>
    <mergeCell ref="A17:A18"/>
    <mergeCell ref="B17:B18"/>
    <mergeCell ref="K17:K18"/>
    <mergeCell ref="L17:L18"/>
    <mergeCell ref="A11:A12"/>
    <mergeCell ref="B11:B12"/>
    <mergeCell ref="K11:K12"/>
    <mergeCell ref="L11:L12"/>
    <mergeCell ref="A13:A14"/>
    <mergeCell ref="B13:B14"/>
    <mergeCell ref="K13:K14"/>
    <mergeCell ref="L13:L14"/>
    <mergeCell ref="A7:A8"/>
    <mergeCell ref="B7:B8"/>
    <mergeCell ref="K7:K8"/>
    <mergeCell ref="L7:L8"/>
    <mergeCell ref="A9:A10"/>
    <mergeCell ref="B9:B10"/>
    <mergeCell ref="K9:K10"/>
    <mergeCell ref="L9:L10"/>
    <mergeCell ref="A1:L1"/>
    <mergeCell ref="A3:L3"/>
    <mergeCell ref="A5:A6"/>
    <mergeCell ref="B5:B6"/>
    <mergeCell ref="C5:C6"/>
    <mergeCell ref="D5:D6"/>
    <mergeCell ref="E5:E6"/>
    <mergeCell ref="F5:F6"/>
    <mergeCell ref="G5:L5"/>
  </mergeCells>
  <pageMargins left="0.31496062992125984" right="0.31496062992125984" top="0.15748031496062992" bottom="0.11811023622047245" header="0.31496062992125984" footer="0.31496062992125984"/>
  <pageSetup paperSize="9" scale="7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F12" sqref="F12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6" ht="18.75" x14ac:dyDescent="0.3">
      <c r="A4" s="107" t="s">
        <v>65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6" ht="7.5" customHeight="1" x14ac:dyDescent="0.25"/>
    <row r="6" spans="1:16" ht="17.25" x14ac:dyDescent="0.3">
      <c r="A6" s="3" t="s">
        <v>97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6" ht="7.5" customHeight="1" x14ac:dyDescent="0.25"/>
    <row r="8" spans="1:16" s="4" customFormat="1" ht="20.25" customHeight="1" x14ac:dyDescent="0.25">
      <c r="A8" s="108" t="s">
        <v>47</v>
      </c>
      <c r="B8" s="109" t="s">
        <v>17</v>
      </c>
      <c r="C8" s="110" t="s">
        <v>22</v>
      </c>
      <c r="D8" s="109" t="s">
        <v>48</v>
      </c>
      <c r="E8" s="111" t="s">
        <v>49</v>
      </c>
      <c r="F8" s="112" t="s">
        <v>50</v>
      </c>
      <c r="G8" s="113"/>
      <c r="H8" s="113"/>
      <c r="I8" s="114"/>
      <c r="J8" s="115" t="s">
        <v>51</v>
      </c>
      <c r="K8" s="108" t="s">
        <v>52</v>
      </c>
      <c r="L8" s="108"/>
      <c r="M8" s="116"/>
      <c r="N8" s="116"/>
    </row>
    <row r="9" spans="1:16" s="4" customFormat="1" ht="27.75" customHeight="1" x14ac:dyDescent="0.25">
      <c r="A9" s="108"/>
      <c r="B9" s="109"/>
      <c r="C9" s="117"/>
      <c r="D9" s="109"/>
      <c r="E9" s="118"/>
      <c r="F9" s="119" t="s">
        <v>53</v>
      </c>
      <c r="G9" s="119" t="s">
        <v>54</v>
      </c>
      <c r="H9" s="119" t="s">
        <v>55</v>
      </c>
      <c r="I9" s="120" t="s">
        <v>56</v>
      </c>
      <c r="J9" s="121"/>
      <c r="K9" s="122" t="s">
        <v>57</v>
      </c>
      <c r="L9" s="122" t="s">
        <v>58</v>
      </c>
      <c r="M9" s="123" t="s">
        <v>59</v>
      </c>
      <c r="N9" s="123" t="s">
        <v>60</v>
      </c>
    </row>
    <row r="10" spans="1:16" s="12" customFormat="1" ht="30" customHeight="1" x14ac:dyDescent="0.25">
      <c r="A10" s="124">
        <v>1</v>
      </c>
      <c r="B10" s="125" t="s">
        <v>39</v>
      </c>
      <c r="C10" s="126">
        <v>33</v>
      </c>
      <c r="D10" s="126">
        <v>30</v>
      </c>
      <c r="E10" s="127">
        <f>D10</f>
        <v>30</v>
      </c>
      <c r="F10" s="130">
        <v>42.32</v>
      </c>
      <c r="G10" s="145">
        <f>(42.93+42.72+42.77+42.93+43.56+42.83+42.43+42.92+43.1+42.59+42.93+42.58+42.89+43.21+42.6+42.47+42.86+42.86+42.72+42.39+42.32+42.8+42.61+42.77+43.3+42.94+43.15+42.88)/28</f>
        <v>42.823571428571441</v>
      </c>
      <c r="H10" s="130">
        <v>0</v>
      </c>
      <c r="I10" s="131">
        <f>G10-F10</f>
        <v>0.50357142857144055</v>
      </c>
      <c r="J10" s="132">
        <v>1.5729166666666666E-2</v>
      </c>
      <c r="K10" s="132">
        <f>J10</f>
        <v>1.5729166666666666E-2</v>
      </c>
      <c r="L10" s="133">
        <f>K10</f>
        <v>1.5729166666666666E-2</v>
      </c>
      <c r="M10" s="134" t="s">
        <v>167</v>
      </c>
      <c r="N10" s="135">
        <v>-16</v>
      </c>
      <c r="O10" s="136" t="s">
        <v>61</v>
      </c>
      <c r="P10" s="200"/>
    </row>
    <row r="11" spans="1:16" s="12" customFormat="1" ht="30" customHeight="1" thickBot="1" x14ac:dyDescent="0.3">
      <c r="A11" s="124">
        <v>2</v>
      </c>
      <c r="B11" s="125" t="s">
        <v>28</v>
      </c>
      <c r="C11" s="126">
        <v>10</v>
      </c>
      <c r="D11" s="126">
        <v>56</v>
      </c>
      <c r="E11" s="127">
        <f>D11-D10</f>
        <v>26</v>
      </c>
      <c r="F11" s="202">
        <v>42.52</v>
      </c>
      <c r="G11" s="139">
        <f>(43.7+43.01+42.74+43.68+42.65+43.13+42.63+43.12+42.52+42.93+42.68+42.96+43.15+42.88+42.96+42.53+42.78+42.69+42.64+42.76+42.63+42.56+42.77+42.71+42.59)/25</f>
        <v>42.855999999999995</v>
      </c>
      <c r="H11" s="130">
        <v>3</v>
      </c>
      <c r="I11" s="131">
        <f>G11-F11</f>
        <v>0.33599999999999142</v>
      </c>
      <c r="J11" s="132">
        <v>2.9629629629629627E-2</v>
      </c>
      <c r="K11" s="132">
        <f>J11-J10</f>
        <v>1.3900462962962962E-2</v>
      </c>
      <c r="L11" s="132">
        <f>K11</f>
        <v>1.3900462962962962E-2</v>
      </c>
      <c r="M11" s="134" t="s">
        <v>168</v>
      </c>
      <c r="N11" s="135"/>
      <c r="O11" s="136"/>
      <c r="P11" s="200"/>
    </row>
    <row r="12" spans="1:16" s="12" customFormat="1" ht="30" customHeight="1" thickBot="1" x14ac:dyDescent="0.3">
      <c r="A12" s="124">
        <v>3</v>
      </c>
      <c r="B12" s="125" t="s">
        <v>28</v>
      </c>
      <c r="C12" s="126">
        <v>9</v>
      </c>
      <c r="D12" s="126">
        <v>99</v>
      </c>
      <c r="E12" s="127">
        <f>D12-D11</f>
        <v>43</v>
      </c>
      <c r="F12" s="141">
        <v>42.04</v>
      </c>
      <c r="G12" s="129">
        <f>(45.65+43.14+43.19+42.6+42.75+42.36+42.5+42.71+42.52+42.22+42.32+42.5+42.5+42.5+42.55+42.7+42.67+43.1+42.33+42.36+42.24+42.41+42.46+42.53+42.41+42.04+42.37+42.15+42.15+42.35+42.2+42.16+42.2+42.65+42.3+42.36+42.39+42.52+42.36+42.22+42.2+42.41)/42</f>
        <v>42.529761904761912</v>
      </c>
      <c r="H12" s="130">
        <v>0</v>
      </c>
      <c r="I12" s="131">
        <f>G12-F12</f>
        <v>0.48976190476191306</v>
      </c>
      <c r="J12" s="132">
        <v>5.1932870370370365E-2</v>
      </c>
      <c r="K12" s="132">
        <f>J12-J11</f>
        <v>2.2303240740740738E-2</v>
      </c>
      <c r="L12" s="133">
        <f>K12+K11</f>
        <v>3.6203703703703696E-2</v>
      </c>
      <c r="M12" s="134" t="s">
        <v>169</v>
      </c>
      <c r="N12" s="135">
        <v>5</v>
      </c>
      <c r="O12" s="30" t="s">
        <v>170</v>
      </c>
    </row>
    <row r="13" spans="1:16" s="12" customFormat="1" ht="30" customHeight="1" thickBot="1" x14ac:dyDescent="0.3">
      <c r="A13" s="142" t="s">
        <v>62</v>
      </c>
      <c r="B13" s="143" t="s">
        <v>39</v>
      </c>
      <c r="C13" s="144">
        <v>5</v>
      </c>
      <c r="D13" s="144">
        <v>163</v>
      </c>
      <c r="E13" s="127">
        <f>D13-D12</f>
        <v>64</v>
      </c>
      <c r="F13" s="203">
        <v>42.11</v>
      </c>
      <c r="G13" s="201">
        <f>(43.07+42.3+42.67+42.41+42.45+42.54+42.56+42.43+42.33+42.39+42.34+42.53+42.51+42.33+42.41+42.33+42.55+42.7+42.37+42.24+42.31+42.63+42.36+42.39+42.33+42.4+42.36+42.27+42.49+42.55+42.35+42.3+42.27+42.51+42.6+42.35+42.32+42.27+42.28+42.41+42.28+42.28+42.12+42.25+42.71+42.26+42.78+42.28+42.42+42.41+42.24+42.43+42.3+42.12+42.23+42.36+42.11+42.45+42.38+42.44+42.48+42.15+42.15+42.8)/64</f>
        <v>42.400624999999991</v>
      </c>
      <c r="H13" s="167">
        <v>4</v>
      </c>
      <c r="I13" s="146">
        <f>G13-F13</f>
        <v>0.29062499999999147</v>
      </c>
      <c r="J13" s="147">
        <v>8.3391203703703717E-2</v>
      </c>
      <c r="K13" s="175">
        <f>J13-J12</f>
        <v>3.1458333333333352E-2</v>
      </c>
      <c r="L13" s="147">
        <f>K13+K10</f>
        <v>4.7187500000000021E-2</v>
      </c>
      <c r="M13" s="134"/>
      <c r="N13" s="135"/>
    </row>
    <row r="14" spans="1:16" s="12" customFormat="1" ht="30" customHeight="1" x14ac:dyDescent="0.25">
      <c r="A14" s="148"/>
      <c r="B14" s="149"/>
      <c r="C14" s="150"/>
      <c r="D14" s="150"/>
      <c r="E14" s="150"/>
      <c r="F14" s="151">
        <f>AVERAGE(F10,F13)</f>
        <v>42.215000000000003</v>
      </c>
      <c r="G14" s="169">
        <f>AVERAGE(G10,G13)</f>
        <v>42.612098214285716</v>
      </c>
      <c r="H14" s="169" t="s">
        <v>132</v>
      </c>
      <c r="I14" s="152">
        <f>AVERAGE(I10,I13)</f>
        <v>0.39709821428571601</v>
      </c>
      <c r="J14" s="150"/>
      <c r="K14" s="150"/>
      <c r="L14" s="150"/>
      <c r="M14" s="153"/>
      <c r="N14" s="153"/>
    </row>
    <row r="15" spans="1:16" ht="27.75" customHeight="1" x14ac:dyDescent="0.25">
      <c r="A15" s="154"/>
      <c r="B15" s="154"/>
      <c r="C15" s="154"/>
      <c r="D15" s="155"/>
      <c r="E15" s="156"/>
      <c r="F15" s="157">
        <f>AVERAGE(F11,F12)</f>
        <v>42.28</v>
      </c>
      <c r="G15" s="158">
        <f>AVERAGE(G11,G12)</f>
        <v>42.692880952380953</v>
      </c>
      <c r="H15" s="158" t="s">
        <v>63</v>
      </c>
      <c r="I15" s="159">
        <f>AVERAGE(I11,I12)</f>
        <v>0.41288095238095224</v>
      </c>
      <c r="J15" s="156"/>
      <c r="K15" s="156" t="s">
        <v>32</v>
      </c>
      <c r="L15" s="156"/>
      <c r="M15" s="153"/>
      <c r="N15" s="153"/>
    </row>
    <row r="16" spans="1:16" ht="30" customHeight="1" thickBot="1" x14ac:dyDescent="0.3">
      <c r="A16" s="160"/>
      <c r="B16" s="160"/>
      <c r="C16" s="160"/>
      <c r="D16" s="156"/>
      <c r="E16" s="156"/>
      <c r="F16" s="161">
        <f>AVERAGE(F10:F13)</f>
        <v>42.247500000000002</v>
      </c>
      <c r="G16" s="162">
        <f>AVERAGE(G10:G13)</f>
        <v>42.652489583333335</v>
      </c>
      <c r="H16" s="163"/>
      <c r="I16" s="164">
        <f>AVERAGE(I10:I13)</f>
        <v>0.40498958333333412</v>
      </c>
      <c r="J16" s="156"/>
      <c r="K16" s="156"/>
      <c r="L16" s="156"/>
      <c r="M16" s="160"/>
      <c r="N16" s="160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1">
    <mergeCell ref="O10:P11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M15" sqref="M15:M17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6" ht="18.75" x14ac:dyDescent="0.3">
      <c r="A4" s="107" t="s">
        <v>65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6" ht="7.5" customHeight="1" x14ac:dyDescent="0.25"/>
    <row r="6" spans="1:16" ht="17.25" x14ac:dyDescent="0.3">
      <c r="A6" s="3" t="s">
        <v>74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6" ht="7.5" customHeight="1" x14ac:dyDescent="0.25"/>
    <row r="8" spans="1:16" s="4" customFormat="1" ht="20.25" customHeight="1" x14ac:dyDescent="0.25">
      <c r="A8" s="108" t="s">
        <v>47</v>
      </c>
      <c r="B8" s="109" t="s">
        <v>17</v>
      </c>
      <c r="C8" s="110" t="s">
        <v>22</v>
      </c>
      <c r="D8" s="109" t="s">
        <v>48</v>
      </c>
      <c r="E8" s="111" t="s">
        <v>49</v>
      </c>
      <c r="F8" s="112" t="s">
        <v>50</v>
      </c>
      <c r="G8" s="113"/>
      <c r="H8" s="113"/>
      <c r="I8" s="114"/>
      <c r="J8" s="115" t="s">
        <v>51</v>
      </c>
      <c r="K8" s="108" t="s">
        <v>52</v>
      </c>
      <c r="L8" s="108"/>
      <c r="M8" s="116"/>
      <c r="N8" s="116"/>
    </row>
    <row r="9" spans="1:16" s="4" customFormat="1" ht="27.75" customHeight="1" x14ac:dyDescent="0.25">
      <c r="A9" s="108"/>
      <c r="B9" s="109"/>
      <c r="C9" s="117"/>
      <c r="D9" s="109"/>
      <c r="E9" s="118"/>
      <c r="F9" s="119" t="s">
        <v>53</v>
      </c>
      <c r="G9" s="119" t="s">
        <v>54</v>
      </c>
      <c r="H9" s="119" t="s">
        <v>55</v>
      </c>
      <c r="I9" s="120" t="s">
        <v>56</v>
      </c>
      <c r="J9" s="121"/>
      <c r="K9" s="122" t="s">
        <v>57</v>
      </c>
      <c r="L9" s="122" t="s">
        <v>58</v>
      </c>
      <c r="M9" s="123" t="s">
        <v>59</v>
      </c>
      <c r="N9" s="123" t="s">
        <v>60</v>
      </c>
    </row>
    <row r="10" spans="1:16" s="12" customFormat="1" ht="30" customHeight="1" x14ac:dyDescent="0.25">
      <c r="A10" s="124">
        <v>1</v>
      </c>
      <c r="B10" s="125" t="s">
        <v>107</v>
      </c>
      <c r="C10" s="126">
        <v>9</v>
      </c>
      <c r="D10" s="126">
        <v>20</v>
      </c>
      <c r="E10" s="127">
        <f>D10</f>
        <v>20</v>
      </c>
      <c r="F10" s="130">
        <v>42.19</v>
      </c>
      <c r="G10" s="145">
        <f>(42.32+42.19+42.46+42.79+43.56+43.35+42.57+42.3+42.41+42.71+43.39+42.44+42.44+43.04+42.46+42.49+42.86+42.75)/18</f>
        <v>42.696111111111115</v>
      </c>
      <c r="H10" s="130">
        <v>0</v>
      </c>
      <c r="I10" s="131">
        <f>G10-F10</f>
        <v>0.5061111111111174</v>
      </c>
      <c r="J10" s="132">
        <v>1.0972222222222223E-2</v>
      </c>
      <c r="K10" s="132">
        <f>J10</f>
        <v>1.0972222222222223E-2</v>
      </c>
      <c r="L10" s="133">
        <f>K10</f>
        <v>1.0972222222222223E-2</v>
      </c>
      <c r="M10" s="134" t="s">
        <v>150</v>
      </c>
      <c r="N10" s="135"/>
      <c r="O10" s="136"/>
      <c r="P10" s="137"/>
    </row>
    <row r="11" spans="1:16" s="12" customFormat="1" ht="30" customHeight="1" thickBot="1" x14ac:dyDescent="0.3">
      <c r="A11" s="124">
        <v>2</v>
      </c>
      <c r="B11" s="125" t="s">
        <v>75</v>
      </c>
      <c r="C11" s="126">
        <v>1</v>
      </c>
      <c r="D11" s="126">
        <v>47</v>
      </c>
      <c r="E11" s="127">
        <f>D11-D10</f>
        <v>27</v>
      </c>
      <c r="F11" s="202">
        <v>42.18</v>
      </c>
      <c r="G11" s="139">
        <f>(43.19+42.6+42.67+42.4+42.73+42.59+42.63+42.24+42.65+42.66+42.49+42.45+42.66+42.18+42.75+42.38+42.37+42.29+42.56+42.78+42.35+42.65+42.96+42.54+43.02+42.82)/26</f>
        <v>42.600384615384606</v>
      </c>
      <c r="H11" s="130">
        <v>1</v>
      </c>
      <c r="I11" s="131">
        <f>G11-F11</f>
        <v>0.42038461538460581</v>
      </c>
      <c r="J11" s="132">
        <v>2.5370370370370366E-2</v>
      </c>
      <c r="K11" s="132">
        <f>J11-J10</f>
        <v>1.4398148148148143E-2</v>
      </c>
      <c r="L11" s="132">
        <f>K11</f>
        <v>1.4398148148148143E-2</v>
      </c>
      <c r="M11" s="134" t="s">
        <v>151</v>
      </c>
      <c r="N11" s="135"/>
      <c r="O11" s="140"/>
      <c r="P11" s="137"/>
    </row>
    <row r="12" spans="1:16" s="12" customFormat="1" ht="30" customHeight="1" thickBot="1" x14ac:dyDescent="0.3">
      <c r="A12" s="124">
        <v>3</v>
      </c>
      <c r="B12" s="125" t="s">
        <v>75</v>
      </c>
      <c r="C12" s="126">
        <v>13</v>
      </c>
      <c r="D12" s="126">
        <v>103</v>
      </c>
      <c r="E12" s="127">
        <f>D12-D11</f>
        <v>56</v>
      </c>
      <c r="F12" s="128">
        <v>42.1</v>
      </c>
      <c r="G12" s="129">
        <f>(43.62+43.38+42.44+42.43+42.24+43.47+42.46+43.2+42.78+42.75+42.36+42.1+42.26+42.27+42.62+42.36+42.46+42.4+42.51+42.42+42.36+42.34+42.62+42.3+42.43+42.29+42.24+42.36+42.27+42.27+42.38+42.29+42.56+42.29+43.11+42.49+42.44+42.59+42.34+42.63+42.14+42.21+42.47+42.38+42.36+42.44+42.35+42.34+42.91+42.65+42.42+42.62+42.34+42.65+42.24)/55</f>
        <v>42.502727272727263</v>
      </c>
      <c r="H12" s="130">
        <v>1</v>
      </c>
      <c r="I12" s="131">
        <f>G12-F12</f>
        <v>0.40272727272726172</v>
      </c>
      <c r="J12" s="132">
        <v>5.4004629629629632E-2</v>
      </c>
      <c r="K12" s="132">
        <f>J12-J11</f>
        <v>2.8634259259259266E-2</v>
      </c>
      <c r="L12" s="133">
        <f>K12+K11</f>
        <v>4.3032407407407408E-2</v>
      </c>
      <c r="M12" s="134" t="s">
        <v>152</v>
      </c>
      <c r="N12" s="135"/>
      <c r="O12" s="30"/>
    </row>
    <row r="13" spans="1:16" s="12" customFormat="1" ht="30" customHeight="1" thickBot="1" x14ac:dyDescent="0.3">
      <c r="A13" s="142" t="s">
        <v>62</v>
      </c>
      <c r="B13" s="143" t="s">
        <v>76</v>
      </c>
      <c r="C13" s="144">
        <v>21</v>
      </c>
      <c r="D13" s="144">
        <v>163</v>
      </c>
      <c r="E13" s="127">
        <f>D13-D12</f>
        <v>60</v>
      </c>
      <c r="F13" s="204">
        <v>41.89</v>
      </c>
      <c r="G13" s="201">
        <f>(42.95+42.12+42.67+42.35+42.17+42.02+42.15+42.24+43.24+42.92+43.3+42.42+42+42.23+42.08+42.2+41.99+42.32+42.26+41.9+42.68+42.26+41.99+42.27+42.16+42.75+42.04+41.99+42.1+42.28+42+42.27+42.2+42.99+42.33+41.96+41.95+42.34+42.28+41.93+42.04+42.28+42.17+41.96+42.18+42.09+42.13+41.89+42.22+42.02+42.21+42.24+42.26+42.13+42.45+41.91+42.02+41.97+42.06+43.03)/60</f>
        <v>42.259333333333331</v>
      </c>
      <c r="H13" s="167">
        <v>10</v>
      </c>
      <c r="I13" s="146">
        <f>G13-F13</f>
        <v>0.36933333333332996</v>
      </c>
      <c r="J13" s="147">
        <v>8.340277777777777E-2</v>
      </c>
      <c r="K13" s="147">
        <f>J13-J12</f>
        <v>2.9398148148148139E-2</v>
      </c>
      <c r="L13" s="147">
        <f>K13+K10</f>
        <v>4.0370370370370362E-2</v>
      </c>
      <c r="M13" s="134"/>
      <c r="N13" s="135"/>
    </row>
    <row r="14" spans="1:16" s="12" customFormat="1" ht="30" customHeight="1" x14ac:dyDescent="0.25">
      <c r="A14" s="148"/>
      <c r="B14" s="149"/>
      <c r="C14" s="150"/>
      <c r="D14" s="150"/>
      <c r="E14" s="150"/>
      <c r="F14" s="151">
        <f>AVERAGE(F10,F13)</f>
        <v>42.04</v>
      </c>
      <c r="G14" s="169">
        <f>AVERAGE(G10,G13)</f>
        <v>42.477722222222226</v>
      </c>
      <c r="H14" s="169" t="s">
        <v>147</v>
      </c>
      <c r="I14" s="152">
        <f>AVERAGE(I10,I13)</f>
        <v>0.43772222222222368</v>
      </c>
      <c r="J14" s="150"/>
      <c r="K14" s="150"/>
      <c r="L14" s="150"/>
      <c r="M14" s="153"/>
      <c r="N14" s="153"/>
    </row>
    <row r="15" spans="1:16" ht="27.75" customHeight="1" x14ac:dyDescent="0.25">
      <c r="A15" s="154"/>
      <c r="B15" s="154"/>
      <c r="C15" s="154"/>
      <c r="D15" s="155"/>
      <c r="E15" s="156"/>
      <c r="F15" s="157">
        <f>AVERAGE(F11:F12)</f>
        <v>42.14</v>
      </c>
      <c r="G15" s="158">
        <f>AVERAGE(G11:G12)</f>
        <v>42.551555944055934</v>
      </c>
      <c r="H15" s="158" t="s">
        <v>149</v>
      </c>
      <c r="I15" s="159">
        <f>AVERAGE(I11:I12)</f>
        <v>0.41155594405593376</v>
      </c>
      <c r="J15" s="156"/>
      <c r="K15" s="156" t="s">
        <v>32</v>
      </c>
      <c r="L15" s="156"/>
      <c r="M15" s="153"/>
      <c r="N15" s="153"/>
    </row>
    <row r="16" spans="1:16" ht="30" customHeight="1" thickBot="1" x14ac:dyDescent="0.3">
      <c r="A16" s="160"/>
      <c r="B16" s="160"/>
      <c r="C16" s="160"/>
      <c r="D16" s="156"/>
      <c r="E16" s="156"/>
      <c r="F16" s="161">
        <f>AVERAGE(F10:F13)</f>
        <v>42.09</v>
      </c>
      <c r="G16" s="162">
        <f>AVERAGE(G10:G13)</f>
        <v>42.51463908313908</v>
      </c>
      <c r="H16" s="163"/>
      <c r="I16" s="164">
        <f>AVERAGE(I10:I13)</f>
        <v>0.42463908313907872</v>
      </c>
      <c r="J16" s="156"/>
      <c r="K16" s="156"/>
      <c r="L16" s="156"/>
      <c r="M16" s="160"/>
      <c r="N16" s="160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1">
    <mergeCell ref="O10:P11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3"/>
  <sheetViews>
    <sheetView zoomScale="75" zoomScaleNormal="75" workbookViewId="0">
      <selection activeCell="F15" sqref="F15"/>
    </sheetView>
  </sheetViews>
  <sheetFormatPr defaultRowHeight="15" x14ac:dyDescent="0.25"/>
  <cols>
    <col min="1" max="1" width="8.7109375" style="2" customWidth="1"/>
    <col min="2" max="2" width="24.4257812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6" ht="18.75" x14ac:dyDescent="0.3">
      <c r="A4" s="107" t="s">
        <v>65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6" ht="7.5" customHeight="1" x14ac:dyDescent="0.25"/>
    <row r="6" spans="1:16" ht="17.25" x14ac:dyDescent="0.3">
      <c r="A6" s="3" t="s">
        <v>106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6" ht="7.5" customHeight="1" x14ac:dyDescent="0.25"/>
    <row r="8" spans="1:16" s="4" customFormat="1" ht="20.25" customHeight="1" x14ac:dyDescent="0.25">
      <c r="A8" s="108" t="s">
        <v>47</v>
      </c>
      <c r="B8" s="109" t="s">
        <v>17</v>
      </c>
      <c r="C8" s="110" t="s">
        <v>22</v>
      </c>
      <c r="D8" s="109" t="s">
        <v>48</v>
      </c>
      <c r="E8" s="111" t="s">
        <v>49</v>
      </c>
      <c r="F8" s="112" t="s">
        <v>50</v>
      </c>
      <c r="G8" s="113"/>
      <c r="H8" s="113"/>
      <c r="I8" s="114"/>
      <c r="J8" s="115" t="s">
        <v>51</v>
      </c>
      <c r="K8" s="108" t="s">
        <v>52</v>
      </c>
      <c r="L8" s="108"/>
      <c r="M8" s="116"/>
      <c r="N8" s="116"/>
    </row>
    <row r="9" spans="1:16" s="4" customFormat="1" ht="27.75" customHeight="1" x14ac:dyDescent="0.25">
      <c r="A9" s="108"/>
      <c r="B9" s="109"/>
      <c r="C9" s="117"/>
      <c r="D9" s="109"/>
      <c r="E9" s="118"/>
      <c r="F9" s="119" t="s">
        <v>53</v>
      </c>
      <c r="G9" s="119" t="s">
        <v>54</v>
      </c>
      <c r="H9" s="119" t="s">
        <v>55</v>
      </c>
      <c r="I9" s="120" t="s">
        <v>56</v>
      </c>
      <c r="J9" s="121"/>
      <c r="K9" s="122" t="s">
        <v>57</v>
      </c>
      <c r="L9" s="122" t="s">
        <v>58</v>
      </c>
      <c r="M9" s="123" t="s">
        <v>59</v>
      </c>
      <c r="N9" s="123" t="s">
        <v>60</v>
      </c>
    </row>
    <row r="10" spans="1:16" s="12" customFormat="1" ht="30" customHeight="1" thickBot="1" x14ac:dyDescent="0.3">
      <c r="A10" s="124">
        <v>1</v>
      </c>
      <c r="B10" s="126" t="s">
        <v>71</v>
      </c>
      <c r="C10" s="126">
        <v>5</v>
      </c>
      <c r="D10" s="126">
        <v>27</v>
      </c>
      <c r="E10" s="127">
        <f>D10</f>
        <v>27</v>
      </c>
      <c r="F10" s="167">
        <v>42.17</v>
      </c>
      <c r="G10" s="145">
        <f>(42.33+42.4+42.45+42.6+43.77+43.91+43.47+42.17+43.67+42.38+42.53+42.71+43.07+42.44+42.39+42.4+42.95+42.27+42.76+42.92+42.47+42.37+42.31+42.48+43.51)/25</f>
        <v>42.749200000000002</v>
      </c>
      <c r="H10" s="130">
        <v>1</v>
      </c>
      <c r="I10" s="131">
        <f>G10-F10</f>
        <v>0.57920000000000016</v>
      </c>
      <c r="J10" s="132">
        <v>1.4409722222222221E-2</v>
      </c>
      <c r="K10" s="132">
        <f>J10</f>
        <v>1.4409722222222221E-2</v>
      </c>
      <c r="L10" s="133">
        <f>K10</f>
        <v>1.4409722222222221E-2</v>
      </c>
      <c r="M10" s="134" t="s">
        <v>123</v>
      </c>
      <c r="N10" s="135">
        <v>-8</v>
      </c>
      <c r="O10" s="196" t="s">
        <v>124</v>
      </c>
      <c r="P10" s="197"/>
    </row>
    <row r="11" spans="1:16" s="12" customFormat="1" ht="30" customHeight="1" thickBot="1" x14ac:dyDescent="0.3">
      <c r="A11" s="124">
        <v>2</v>
      </c>
      <c r="B11" s="126" t="s">
        <v>71</v>
      </c>
      <c r="C11" s="126">
        <v>5</v>
      </c>
      <c r="D11" s="126">
        <v>85</v>
      </c>
      <c r="E11" s="127">
        <f>D11-D10</f>
        <v>58</v>
      </c>
      <c r="F11" s="219">
        <v>42.06</v>
      </c>
      <c r="G11" s="217">
        <f>(43.09+42.7+42.48+42.39+42.31+42.3+42.65+42.39+42.5+42.53+42.66+42.51+42.53+43.13+43.32+44.26+42.61+42.54+42.48+42.48+42.44+42.19+42.22+42.59+42.34+42.29+42.58+42.4+42.33+42.19+42.18+42.38+42.97+43.1+42.38+42.13+42.2+42.06+42.23+42.39+42.55+42.36+42.09+42.25+42.28+42.34+42.97+42.46+42.51+42.17+42.59+42.43+42.44+42.35+42.21+42.44)/56</f>
        <v>42.49803571428572</v>
      </c>
      <c r="H11" s="130">
        <v>2</v>
      </c>
      <c r="I11" s="131">
        <f>G11-F11</f>
        <v>0.43803571428571786</v>
      </c>
      <c r="J11" s="132">
        <v>4.4155092592592593E-2</v>
      </c>
      <c r="K11" s="132">
        <f>J11-J10</f>
        <v>2.9745370370370373E-2</v>
      </c>
      <c r="L11" s="132">
        <f>K11+K10</f>
        <v>4.4155092592592593E-2</v>
      </c>
      <c r="M11" s="134" t="s">
        <v>127</v>
      </c>
      <c r="N11" s="135">
        <v>-46</v>
      </c>
      <c r="O11" s="198" t="s">
        <v>125</v>
      </c>
      <c r="P11" s="197"/>
    </row>
    <row r="12" spans="1:16" s="12" customFormat="1" ht="30" customHeight="1" x14ac:dyDescent="0.25">
      <c r="A12" s="211">
        <v>3</v>
      </c>
      <c r="B12" s="213" t="s">
        <v>24</v>
      </c>
      <c r="C12" s="126">
        <v>33</v>
      </c>
      <c r="D12" s="126">
        <v>108</v>
      </c>
      <c r="E12" s="209">
        <f>D13-D11</f>
        <v>35</v>
      </c>
      <c r="F12" s="218">
        <v>42.31</v>
      </c>
      <c r="G12" s="139">
        <f>(43.82+42.7+42.69+42.58+42.91+42.74+42.5+42.72+42.91+42.62+42.31+42.86+42.54+42.68+42.79+42.78+43.04+42.6+43.02+42.95+42.66+42.32)/22</f>
        <v>42.760909090909081</v>
      </c>
      <c r="H12" s="130">
        <v>1</v>
      </c>
      <c r="I12" s="131">
        <f>G12-F12</f>
        <v>0.45090909090907871</v>
      </c>
      <c r="J12" s="207">
        <v>6.2418981481481478E-2</v>
      </c>
      <c r="K12" s="207">
        <f>J12-J11</f>
        <v>1.8263888888888885E-2</v>
      </c>
      <c r="L12" s="205">
        <f>K12</f>
        <v>1.8263888888888885E-2</v>
      </c>
      <c r="M12" s="215" t="s">
        <v>130</v>
      </c>
      <c r="N12" s="135">
        <v>-40</v>
      </c>
      <c r="O12" s="198" t="s">
        <v>125</v>
      </c>
      <c r="P12" s="199"/>
    </row>
    <row r="13" spans="1:16" s="12" customFormat="1" ht="30" customHeight="1" thickBot="1" x14ac:dyDescent="0.3">
      <c r="A13" s="212"/>
      <c r="B13" s="214"/>
      <c r="C13" s="126">
        <v>1</v>
      </c>
      <c r="D13" s="126">
        <v>120</v>
      </c>
      <c r="E13" s="210"/>
      <c r="F13" s="167">
        <v>42.74</v>
      </c>
      <c r="G13" s="145">
        <f>(43.29+43.05+42.98+42.92+42.86+43.05+42.74+43.03+43.06+43.03+42.87)/11</f>
        <v>42.989090909090919</v>
      </c>
      <c r="H13" s="130">
        <v>0</v>
      </c>
      <c r="I13" s="131">
        <f>G13-F13</f>
        <v>0.24909090909091702</v>
      </c>
      <c r="J13" s="208"/>
      <c r="K13" s="208"/>
      <c r="L13" s="206"/>
      <c r="M13" s="216"/>
      <c r="N13" s="135">
        <v>3</v>
      </c>
      <c r="O13" s="30" t="s">
        <v>126</v>
      </c>
    </row>
    <row r="14" spans="1:16" s="12" customFormat="1" ht="30" customHeight="1" thickBot="1" x14ac:dyDescent="0.3">
      <c r="A14" s="142" t="s">
        <v>62</v>
      </c>
      <c r="B14" s="144" t="s">
        <v>24</v>
      </c>
      <c r="C14" s="144">
        <v>33</v>
      </c>
      <c r="D14" s="144">
        <v>163</v>
      </c>
      <c r="E14" s="127">
        <f>D14-D13</f>
        <v>43</v>
      </c>
      <c r="F14" s="203">
        <v>42.27</v>
      </c>
      <c r="G14" s="201">
        <f>(43.77+43+42.4+42.77+42.85+42.67+42.71+42.63+42.51+42.61+42.58+42.64+42.74+43.49+42.67+42.87+42.73+42.79+42.53+42.75+43.31+42.63+42.64+42.35+42.55+42.74+42.58+42.8+42.27+42.77+42.35+42.66+42.52+43.63+43.36+44.4+43.52+42.6+42.44+42.34+42.36+42.52+42.42)/43</f>
        <v>42.778372093023243</v>
      </c>
      <c r="H14" s="167">
        <v>4</v>
      </c>
      <c r="I14" s="146">
        <f>G14-F14</f>
        <v>0.50837209302324027</v>
      </c>
      <c r="J14" s="147">
        <v>8.3749999999999991E-2</v>
      </c>
      <c r="K14" s="147">
        <f>J14-J12</f>
        <v>2.1331018518518513E-2</v>
      </c>
      <c r="L14" s="147">
        <f>K14+K12</f>
        <v>3.9594907407407398E-2</v>
      </c>
      <c r="M14" s="134"/>
      <c r="N14" s="135"/>
    </row>
    <row r="15" spans="1:16" s="12" customFormat="1" ht="30" customHeight="1" x14ac:dyDescent="0.25">
      <c r="A15" s="148"/>
      <c r="B15" s="149"/>
      <c r="C15" s="150"/>
      <c r="D15" s="150"/>
      <c r="E15" s="150"/>
      <c r="F15" s="151">
        <f>AVERAGE(F10,F11)</f>
        <v>42.115000000000002</v>
      </c>
      <c r="G15" s="169">
        <f>AVERAGE(G10,G11)</f>
        <v>42.623617857142861</v>
      </c>
      <c r="H15" s="169" t="s">
        <v>128</v>
      </c>
      <c r="I15" s="152">
        <f>AVERAGE(I10,I11)</f>
        <v>0.50861785714285901</v>
      </c>
      <c r="J15" s="150"/>
      <c r="K15" s="150"/>
      <c r="L15" s="150"/>
      <c r="M15" s="153"/>
      <c r="N15" s="153"/>
    </row>
    <row r="16" spans="1:16" ht="27.75" customHeight="1" x14ac:dyDescent="0.25">
      <c r="A16" s="154"/>
      <c r="B16" s="154"/>
      <c r="C16" s="154"/>
      <c r="D16" s="155"/>
      <c r="E16" s="156"/>
      <c r="F16" s="157">
        <f>AVERAGE(F13,F14)</f>
        <v>42.505000000000003</v>
      </c>
      <c r="G16" s="158">
        <f>AVERAGE(G13,G14)</f>
        <v>42.883731501057085</v>
      </c>
      <c r="H16" s="158" t="s">
        <v>129</v>
      </c>
      <c r="I16" s="159">
        <f>AVERAGE(I12,I13,I14)</f>
        <v>0.402790697674412</v>
      </c>
      <c r="J16" s="156"/>
      <c r="K16" s="156" t="s">
        <v>32</v>
      </c>
      <c r="L16" s="156"/>
      <c r="M16" s="153"/>
      <c r="N16" s="153"/>
    </row>
    <row r="17" spans="1:14" ht="30" customHeight="1" thickBot="1" x14ac:dyDescent="0.3">
      <c r="A17" s="160"/>
      <c r="B17" s="160"/>
      <c r="C17" s="160"/>
      <c r="D17" s="156"/>
      <c r="E17" s="156"/>
      <c r="F17" s="161">
        <f>AVERAGE(F10:F14)</f>
        <v>42.31</v>
      </c>
      <c r="G17" s="162">
        <f>AVERAGE(G10:G14)</f>
        <v>42.755121561461792</v>
      </c>
      <c r="H17" s="163"/>
      <c r="I17" s="164">
        <f>AVERAGE(I10:I14)</f>
        <v>0.44512156146179083</v>
      </c>
      <c r="J17" s="156"/>
      <c r="K17" s="156"/>
      <c r="L17" s="156"/>
      <c r="M17" s="160"/>
      <c r="N17" s="160"/>
    </row>
    <row r="20" spans="1:14" x14ac:dyDescent="0.25">
      <c r="M20" s="4"/>
      <c r="N20" s="4"/>
    </row>
    <row r="21" spans="1:14" x14ac:dyDescent="0.25">
      <c r="M21" s="12"/>
      <c r="N21" s="12"/>
    </row>
    <row r="22" spans="1:14" x14ac:dyDescent="0.25">
      <c r="M22" s="12"/>
      <c r="N22" s="12"/>
    </row>
    <row r="23" spans="1:14" x14ac:dyDescent="0.25">
      <c r="M23" s="12"/>
      <c r="N23" s="12"/>
    </row>
  </sheetData>
  <mergeCells count="17">
    <mergeCell ref="L12:L13"/>
    <mergeCell ref="K12:K13"/>
    <mergeCell ref="J12:J13"/>
    <mergeCell ref="E12:E13"/>
    <mergeCell ref="A12:A13"/>
    <mergeCell ref="B12:B13"/>
    <mergeCell ref="M12:M13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G14" sqref="G14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6" ht="18.75" x14ac:dyDescent="0.3">
      <c r="A4" s="107" t="s">
        <v>65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6" ht="7.5" customHeight="1" x14ac:dyDescent="0.25"/>
    <row r="6" spans="1:16" ht="17.25" x14ac:dyDescent="0.3">
      <c r="A6" s="3" t="s">
        <v>109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6" ht="7.5" customHeight="1" x14ac:dyDescent="0.25"/>
    <row r="8" spans="1:16" s="4" customFormat="1" ht="20.25" customHeight="1" x14ac:dyDescent="0.25">
      <c r="A8" s="108" t="s">
        <v>47</v>
      </c>
      <c r="B8" s="109" t="s">
        <v>17</v>
      </c>
      <c r="C8" s="110" t="s">
        <v>22</v>
      </c>
      <c r="D8" s="109" t="s">
        <v>48</v>
      </c>
      <c r="E8" s="111" t="s">
        <v>49</v>
      </c>
      <c r="F8" s="112" t="s">
        <v>50</v>
      </c>
      <c r="G8" s="113"/>
      <c r="H8" s="113"/>
      <c r="I8" s="114"/>
      <c r="J8" s="115" t="s">
        <v>51</v>
      </c>
      <c r="K8" s="108" t="s">
        <v>52</v>
      </c>
      <c r="L8" s="108"/>
      <c r="M8" s="116"/>
      <c r="N8" s="116"/>
    </row>
    <row r="9" spans="1:16" s="4" customFormat="1" ht="27.75" customHeight="1" thickBot="1" x14ac:dyDescent="0.3">
      <c r="A9" s="108"/>
      <c r="B9" s="109"/>
      <c r="C9" s="117"/>
      <c r="D9" s="109"/>
      <c r="E9" s="118"/>
      <c r="F9" s="119" t="s">
        <v>53</v>
      </c>
      <c r="G9" s="119" t="s">
        <v>54</v>
      </c>
      <c r="H9" s="119" t="s">
        <v>55</v>
      </c>
      <c r="I9" s="120" t="s">
        <v>56</v>
      </c>
      <c r="J9" s="121"/>
      <c r="K9" s="122" t="s">
        <v>57</v>
      </c>
      <c r="L9" s="122" t="s">
        <v>58</v>
      </c>
      <c r="M9" s="123" t="s">
        <v>59</v>
      </c>
      <c r="N9" s="123" t="s">
        <v>60</v>
      </c>
    </row>
    <row r="10" spans="1:16" s="12" customFormat="1" ht="30" customHeight="1" thickBot="1" x14ac:dyDescent="0.3">
      <c r="A10" s="124">
        <v>1</v>
      </c>
      <c r="B10" s="125" t="s">
        <v>92</v>
      </c>
      <c r="C10" s="126">
        <v>21</v>
      </c>
      <c r="D10" s="126">
        <v>31</v>
      </c>
      <c r="E10" s="127">
        <f>D10</f>
        <v>31</v>
      </c>
      <c r="F10" s="141">
        <v>42.15</v>
      </c>
      <c r="G10" s="129">
        <f>(43.05+42.44+42.78+42.9+43.58+44.12+43.86+42.27+43.71+42.34+42.5+42.72+43.19+42.44+42.37+42.31+43.02+42.15+42.79+42.89+42.46+42.5+42.38+42.39+43.73+42.87+42.68+42.5+42.47)/29</f>
        <v>42.807241379310348</v>
      </c>
      <c r="H10" s="130">
        <v>0</v>
      </c>
      <c r="I10" s="131">
        <f>G10-F10</f>
        <v>0.65724137931034932</v>
      </c>
      <c r="J10" s="132">
        <v>1.6041666666666666E-2</v>
      </c>
      <c r="K10" s="132">
        <f>J10</f>
        <v>1.6041666666666666E-2</v>
      </c>
      <c r="L10" s="133">
        <f>K10</f>
        <v>1.6041666666666666E-2</v>
      </c>
      <c r="M10" s="134" t="s">
        <v>159</v>
      </c>
      <c r="N10" s="135">
        <v>-16</v>
      </c>
      <c r="O10" s="196" t="s">
        <v>160</v>
      </c>
      <c r="P10" s="197"/>
    </row>
    <row r="11" spans="1:16" s="12" customFormat="1" ht="30" customHeight="1" thickBot="1" x14ac:dyDescent="0.3">
      <c r="A11" s="124">
        <v>2</v>
      </c>
      <c r="B11" s="125" t="s">
        <v>40</v>
      </c>
      <c r="C11" s="126">
        <v>33</v>
      </c>
      <c r="D11" s="126">
        <v>85</v>
      </c>
      <c r="E11" s="127">
        <f>D11-D10</f>
        <v>54</v>
      </c>
      <c r="F11" s="221">
        <v>42.3</v>
      </c>
      <c r="G11" s="217">
        <f>(44.06+42.87+42.67+42.85+42.47+42.63+42.9+43.77+42.99+42.56+42.52+42.69+42.32+42.41+42.39+42.63+42.52+42.51+42.62+42.68+43.76+42.44+42.54+42.58+42.51+42.51+43.11+43.25+44.06+43.12+42.86+42.35+43.05+42.9+42.53+42.63+42.62+42.38+42.92+42.51+42.38+42.6+42.35+42.52+42.58+42.65+42.54+42.51+42.31+42.3+42.59+42.44+42.61)/53</f>
        <v>42.718301886792453</v>
      </c>
      <c r="H11" s="130">
        <v>6</v>
      </c>
      <c r="I11" s="131">
        <f>G11-F11</f>
        <v>0.41830188679245595</v>
      </c>
      <c r="J11" s="132">
        <v>4.4016203703703703E-2</v>
      </c>
      <c r="K11" s="132">
        <f>J11-J10</f>
        <v>2.7974537037037037E-2</v>
      </c>
      <c r="L11" s="132">
        <f>K11</f>
        <v>2.7974537037037037E-2</v>
      </c>
      <c r="M11" s="134" t="s">
        <v>162</v>
      </c>
      <c r="N11" s="135">
        <v>18</v>
      </c>
      <c r="O11" s="198" t="s">
        <v>161</v>
      </c>
      <c r="P11" s="197"/>
    </row>
    <row r="12" spans="1:16" s="12" customFormat="1" ht="30" customHeight="1" x14ac:dyDescent="0.25">
      <c r="A12" s="124">
        <v>3</v>
      </c>
      <c r="B12" s="125" t="s">
        <v>92</v>
      </c>
      <c r="C12" s="126">
        <v>3</v>
      </c>
      <c r="D12" s="126">
        <v>121</v>
      </c>
      <c r="E12" s="127">
        <f>D12-D11</f>
        <v>36</v>
      </c>
      <c r="F12" s="220">
        <v>42.57</v>
      </c>
      <c r="G12" s="145">
        <f>(43.43+42.62+42.73+42.95+42.97+42.67+42.57+42.83+42.66+42.7+43.7+43.01+42.68+42.75+42.67+42.77+43.1+42.84+42.92+42.99+42.95+42.73+42.93+43.24+42.89+42.91+42.73+43.26+43.1+42.93+44.05+43.01+43.22+42.82+42.98)/35</f>
        <v>42.951714285714282</v>
      </c>
      <c r="H12" s="130">
        <v>3</v>
      </c>
      <c r="I12" s="131">
        <f>G12-F12</f>
        <v>0.38171428571428123</v>
      </c>
      <c r="J12" s="132">
        <v>6.3009259259259265E-2</v>
      </c>
      <c r="K12" s="132">
        <f>J12-J11</f>
        <v>1.8993055555555562E-2</v>
      </c>
      <c r="L12" s="133">
        <f>K12+K10</f>
        <v>3.5034722222222231E-2</v>
      </c>
      <c r="M12" s="134" t="s">
        <v>163</v>
      </c>
      <c r="N12" s="135">
        <v>3</v>
      </c>
      <c r="O12" s="30" t="s">
        <v>126</v>
      </c>
    </row>
    <row r="13" spans="1:16" s="12" customFormat="1" ht="30" customHeight="1" thickBot="1" x14ac:dyDescent="0.3">
      <c r="A13" s="142" t="s">
        <v>62</v>
      </c>
      <c r="B13" s="143" t="s">
        <v>40</v>
      </c>
      <c r="C13" s="144">
        <v>13</v>
      </c>
      <c r="D13" s="144">
        <v>163</v>
      </c>
      <c r="E13" s="127">
        <f>D13-D12</f>
        <v>42</v>
      </c>
      <c r="F13" s="165">
        <v>42.41</v>
      </c>
      <c r="G13" s="166">
        <f>(43.8+42.83+42.76+42.75+42.48+42.61+42.67+42.63+42.54+42.63+42.79+42.95+42.83+42.86+42.65+42.41+44.9+42.81+42.59+42.559+42.81+42.67+42.57+42.65+42.95+42.61+43.11+42.65+43.07+42.6+42.58+42.78+42.56+42.54+42.84+42.69+42.5+42.41+42.73+42.68+42.66+44.38)/42</f>
        <v>42.811642857142864</v>
      </c>
      <c r="H13" s="167">
        <v>3</v>
      </c>
      <c r="I13" s="146">
        <f>G13-F13</f>
        <v>0.40164285714286763</v>
      </c>
      <c r="J13" s="147">
        <v>8.3877314814814807E-2</v>
      </c>
      <c r="K13" s="147">
        <f>J13-J12</f>
        <v>2.0868055555555542E-2</v>
      </c>
      <c r="L13" s="147">
        <f>K13+K11</f>
        <v>4.8842592592592576E-2</v>
      </c>
      <c r="M13" s="134"/>
      <c r="N13" s="135"/>
    </row>
    <row r="14" spans="1:16" s="12" customFormat="1" ht="30" customHeight="1" x14ac:dyDescent="0.25">
      <c r="A14" s="148"/>
      <c r="B14" s="149"/>
      <c r="C14" s="150"/>
      <c r="D14" s="150"/>
      <c r="E14" s="150"/>
      <c r="F14" s="168">
        <f>AVERAGE(F10,F12)</f>
        <v>42.36</v>
      </c>
      <c r="G14" s="168">
        <f>AVERAGE(G10,G12)</f>
        <v>42.879477832512315</v>
      </c>
      <c r="H14" s="169" t="s">
        <v>164</v>
      </c>
      <c r="I14" s="168">
        <f>AVERAGE(I10,I12)</f>
        <v>0.51947783251231527</v>
      </c>
      <c r="J14" s="150"/>
      <c r="K14" s="150"/>
      <c r="L14" s="150"/>
      <c r="M14" s="153"/>
      <c r="N14" s="153"/>
    </row>
    <row r="15" spans="1:16" ht="27.75" customHeight="1" x14ac:dyDescent="0.25">
      <c r="A15" s="154"/>
      <c r="B15" s="154"/>
      <c r="C15" s="154"/>
      <c r="D15" s="155"/>
      <c r="E15" s="156"/>
      <c r="F15" s="157">
        <f>AVERAGE(F11,F13)</f>
        <v>42.354999999999997</v>
      </c>
      <c r="G15" s="157">
        <f>AVERAGE(G11,G13)</f>
        <v>42.764972371967659</v>
      </c>
      <c r="H15" s="158" t="s">
        <v>165</v>
      </c>
      <c r="I15" s="157">
        <f>AVERAGE(I11,I13)</f>
        <v>0.40997237196766179</v>
      </c>
      <c r="J15" s="156"/>
      <c r="K15" s="156" t="s">
        <v>32</v>
      </c>
      <c r="L15" s="156"/>
      <c r="M15" s="153"/>
      <c r="N15" s="153"/>
    </row>
    <row r="16" spans="1:16" ht="30" customHeight="1" thickBot="1" x14ac:dyDescent="0.3">
      <c r="A16" s="160"/>
      <c r="B16" s="160"/>
      <c r="C16" s="160"/>
      <c r="D16" s="156"/>
      <c r="E16" s="156"/>
      <c r="F16" s="161">
        <f>AVERAGE(F10:F13)</f>
        <v>42.357499999999995</v>
      </c>
      <c r="G16" s="162">
        <f>AVERAGE(G10:G13)</f>
        <v>42.822225102239983</v>
      </c>
      <c r="H16" s="163"/>
      <c r="I16" s="164">
        <f>AVERAGE(I10:I13)</f>
        <v>0.46472510223998853</v>
      </c>
      <c r="J16" s="156"/>
      <c r="K16" s="156"/>
      <c r="L16" s="156"/>
      <c r="M16" s="160"/>
      <c r="N16" s="160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F13" sqref="F13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6" ht="18.75" x14ac:dyDescent="0.3">
      <c r="A4" s="107" t="s">
        <v>65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6" ht="7.5" customHeight="1" x14ac:dyDescent="0.25"/>
    <row r="6" spans="1:16" ht="17.25" x14ac:dyDescent="0.3">
      <c r="A6" s="3" t="s">
        <v>12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6" ht="7.5" customHeight="1" x14ac:dyDescent="0.25"/>
    <row r="8" spans="1:16" s="4" customFormat="1" ht="20.25" customHeight="1" x14ac:dyDescent="0.25">
      <c r="A8" s="108" t="s">
        <v>47</v>
      </c>
      <c r="B8" s="109" t="s">
        <v>17</v>
      </c>
      <c r="C8" s="110" t="s">
        <v>22</v>
      </c>
      <c r="D8" s="109" t="s">
        <v>48</v>
      </c>
      <c r="E8" s="111" t="s">
        <v>49</v>
      </c>
      <c r="F8" s="112" t="s">
        <v>50</v>
      </c>
      <c r="G8" s="113"/>
      <c r="H8" s="113"/>
      <c r="I8" s="114"/>
      <c r="J8" s="115" t="s">
        <v>51</v>
      </c>
      <c r="K8" s="108" t="s">
        <v>52</v>
      </c>
      <c r="L8" s="108"/>
      <c r="M8" s="116"/>
      <c r="N8" s="116"/>
    </row>
    <row r="9" spans="1:16" s="4" customFormat="1" ht="27.75" customHeight="1" x14ac:dyDescent="0.25">
      <c r="A9" s="108"/>
      <c r="B9" s="109"/>
      <c r="C9" s="117"/>
      <c r="D9" s="109"/>
      <c r="E9" s="118"/>
      <c r="F9" s="119" t="s">
        <v>53</v>
      </c>
      <c r="G9" s="119" t="s">
        <v>54</v>
      </c>
      <c r="H9" s="119" t="s">
        <v>55</v>
      </c>
      <c r="I9" s="120" t="s">
        <v>56</v>
      </c>
      <c r="J9" s="121"/>
      <c r="K9" s="122" t="s">
        <v>57</v>
      </c>
      <c r="L9" s="122" t="s">
        <v>58</v>
      </c>
      <c r="M9" s="123" t="s">
        <v>59</v>
      </c>
      <c r="N9" s="123" t="s">
        <v>60</v>
      </c>
    </row>
    <row r="10" spans="1:16" s="12" customFormat="1" ht="30" customHeight="1" x14ac:dyDescent="0.25">
      <c r="A10" s="124">
        <v>1</v>
      </c>
      <c r="B10" s="125" t="s">
        <v>86</v>
      </c>
      <c r="C10" s="126">
        <v>10</v>
      </c>
      <c r="D10" s="126">
        <v>27</v>
      </c>
      <c r="E10" s="127">
        <f>D10</f>
        <v>27</v>
      </c>
      <c r="F10" s="130">
        <v>42.22</v>
      </c>
      <c r="G10" s="145">
        <f>(42.81+42.78+42.81+42.86+43.57+43.06+42.31+42.69+43.1+42.82+43.23+42.33+42.74+43.7+42.52+42.36+42.96+42.73+42.64+42.37+42.22+42.73+42.61+42.76+43.27)/25</f>
        <v>42.799200000000013</v>
      </c>
      <c r="H10" s="130">
        <v>1</v>
      </c>
      <c r="I10" s="131">
        <f>G10-F10</f>
        <v>0.57920000000001437</v>
      </c>
      <c r="J10" s="132">
        <v>1.4363425925925925E-2</v>
      </c>
      <c r="K10" s="132">
        <f>J10</f>
        <v>1.4363425925925925E-2</v>
      </c>
      <c r="L10" s="133">
        <f>K10</f>
        <v>1.4363425925925925E-2</v>
      </c>
      <c r="M10" s="134" t="s">
        <v>153</v>
      </c>
      <c r="N10" s="135"/>
      <c r="O10" s="136"/>
      <c r="P10" s="137"/>
    </row>
    <row r="11" spans="1:16" s="12" customFormat="1" ht="30" customHeight="1" thickBot="1" x14ac:dyDescent="0.3">
      <c r="A11" s="124">
        <v>2</v>
      </c>
      <c r="B11" s="125" t="s">
        <v>88</v>
      </c>
      <c r="C11" s="126">
        <v>4</v>
      </c>
      <c r="D11" s="126">
        <v>84</v>
      </c>
      <c r="E11" s="127">
        <f>D11-D10</f>
        <v>57</v>
      </c>
      <c r="F11" s="202">
        <v>42.52</v>
      </c>
      <c r="G11" s="139">
        <f>(44.63+43.04+42.78+42.99+42.71+43.43+43.01+42.7+43.06+42.76+42.77+42.69+42.72+43.06+42.93+43.29+43.38+42.88+43.11+42.84+43.5+42.68+42.65+43.03+42.59+42.86+42.52+43.22+42.63+43.81+42.98+44.67+43.23+43.03+42.5+42.79+42.9+43.02+42.33+42.58+42.57+43.56+42.69+42.86+42.86+42.69+42.73+42.52+43.22+43.04+42.67+42.71+42.7+42.84+42.52+42.72)/56</f>
        <v>42.949999999999989</v>
      </c>
      <c r="H11" s="130">
        <v>4</v>
      </c>
      <c r="I11" s="131">
        <f>G11-F11</f>
        <v>0.4299999999999855</v>
      </c>
      <c r="J11" s="132">
        <v>4.3842592592592593E-2</v>
      </c>
      <c r="K11" s="132">
        <f>J11-J10</f>
        <v>2.9479166666666667E-2</v>
      </c>
      <c r="L11" s="132">
        <f>K11</f>
        <v>2.9479166666666667E-2</v>
      </c>
      <c r="M11" s="134" t="s">
        <v>154</v>
      </c>
      <c r="N11" s="135"/>
      <c r="O11" s="140"/>
      <c r="P11" s="137"/>
    </row>
    <row r="12" spans="1:16" s="12" customFormat="1" ht="30" customHeight="1" thickBot="1" x14ac:dyDescent="0.3">
      <c r="A12" s="124">
        <v>3</v>
      </c>
      <c r="B12" s="125" t="s">
        <v>88</v>
      </c>
      <c r="C12" s="126">
        <v>6</v>
      </c>
      <c r="D12" s="126">
        <v>103</v>
      </c>
      <c r="E12" s="127">
        <f>D12-D11</f>
        <v>19</v>
      </c>
      <c r="F12" s="128">
        <v>42.33</v>
      </c>
      <c r="G12" s="129">
        <f>(43.42+42.66+43.28+42.6+42.52+42.81+42.96+43.28+42.75+42.62+42.76+42.69+42.6+42.67+42.62+42.68+42.97+43.28)/18</f>
        <v>42.842777777777769</v>
      </c>
      <c r="H12" s="130">
        <v>0</v>
      </c>
      <c r="I12" s="131">
        <f>G12-F12</f>
        <v>0.51277777777777089</v>
      </c>
      <c r="J12" s="132">
        <v>5.4363425925925933E-2</v>
      </c>
      <c r="K12" s="132">
        <f>J12-J11</f>
        <v>1.052083333333334E-2</v>
      </c>
      <c r="L12" s="133">
        <f>K12+K11</f>
        <v>4.0000000000000008E-2</v>
      </c>
      <c r="M12" s="134" t="s">
        <v>155</v>
      </c>
      <c r="N12" s="135"/>
      <c r="O12" s="30"/>
    </row>
    <row r="13" spans="1:16" s="12" customFormat="1" ht="30" customHeight="1" thickBot="1" x14ac:dyDescent="0.3">
      <c r="A13" s="142" t="s">
        <v>62</v>
      </c>
      <c r="B13" s="143" t="s">
        <v>86</v>
      </c>
      <c r="C13" s="144">
        <v>7</v>
      </c>
      <c r="D13" s="144">
        <v>163</v>
      </c>
      <c r="E13" s="127">
        <f>D13-D12</f>
        <v>60</v>
      </c>
      <c r="F13" s="204">
        <v>41.84</v>
      </c>
      <c r="G13" s="201">
        <f>(43.55+42.72+42.65+42.54+42.62+42.8+42.56+42.12+42.18+42.32+42.09+42.27+42.48+42.56+42.36+42.38+42.28+42.26+42.22+42.19+42.42+42.44+42.45+42.13+42.32+42.16+42.9+42.57+42.59+42.85+42.33+42.15+42.08+42.27+42.48+42.66+41.92+42.31+43.13+42.25+42.11+42.01+42.29+42.53+42.45+43.2+42.5+42.32+42.06+42.06+42.04+42+41.89+42.31+42.54+42.34+41.84+42.56+42.6+44.17)/60</f>
        <v>42.423000000000002</v>
      </c>
      <c r="H13" s="167">
        <v>2</v>
      </c>
      <c r="I13" s="146">
        <f>G13-F13</f>
        <v>0.58299999999999841</v>
      </c>
      <c r="J13" s="147">
        <v>8.3877314814814807E-2</v>
      </c>
      <c r="K13" s="147">
        <f>J13-J12</f>
        <v>2.9513888888888874E-2</v>
      </c>
      <c r="L13" s="147">
        <f>K13+K10</f>
        <v>4.38773148148148E-2</v>
      </c>
      <c r="M13" s="134"/>
      <c r="N13" s="135"/>
    </row>
    <row r="14" spans="1:16" s="12" customFormat="1" ht="30" customHeight="1" x14ac:dyDescent="0.25">
      <c r="A14" s="148"/>
      <c r="B14" s="149"/>
      <c r="C14" s="150"/>
      <c r="D14" s="150"/>
      <c r="E14" s="150"/>
      <c r="F14" s="151">
        <f>AVERAGE(F10,F13)</f>
        <v>42.03</v>
      </c>
      <c r="G14" s="169">
        <f>AVERAGE(G10,G13)</f>
        <v>42.611100000000008</v>
      </c>
      <c r="H14" s="169" t="s">
        <v>86</v>
      </c>
      <c r="I14" s="152">
        <f>AVERAGE(I10,I13)</f>
        <v>0.58110000000000639</v>
      </c>
      <c r="J14" s="150"/>
      <c r="K14" s="150"/>
      <c r="L14" s="150"/>
      <c r="M14" s="153"/>
      <c r="N14" s="153"/>
    </row>
    <row r="15" spans="1:16" ht="27.75" customHeight="1" x14ac:dyDescent="0.25">
      <c r="A15" s="154"/>
      <c r="B15" s="154"/>
      <c r="C15" s="154"/>
      <c r="D15" s="155"/>
      <c r="E15" s="156"/>
      <c r="F15" s="157">
        <f>AVERAGE(F11:F12)</f>
        <v>42.424999999999997</v>
      </c>
      <c r="G15" s="158">
        <f>AVERAGE(G11:G12)</f>
        <v>42.896388888888879</v>
      </c>
      <c r="H15" s="158" t="s">
        <v>64</v>
      </c>
      <c r="I15" s="159">
        <f>AVERAGE(I11:I12)</f>
        <v>0.4713888888888782</v>
      </c>
      <c r="J15" s="156"/>
      <c r="K15" s="156" t="s">
        <v>32</v>
      </c>
      <c r="L15" s="156"/>
      <c r="M15" s="153"/>
      <c r="N15" s="153"/>
    </row>
    <row r="16" spans="1:16" ht="30" customHeight="1" thickBot="1" x14ac:dyDescent="0.3">
      <c r="A16" s="160"/>
      <c r="B16" s="160"/>
      <c r="C16" s="160"/>
      <c r="D16" s="156"/>
      <c r="E16" s="156"/>
      <c r="F16" s="161">
        <f>AVERAGE(F10:F13)</f>
        <v>42.227500000000006</v>
      </c>
      <c r="G16" s="162">
        <f>AVERAGE(G10:G13)</f>
        <v>42.753744444444443</v>
      </c>
      <c r="H16" s="163"/>
      <c r="I16" s="164">
        <f>AVERAGE(I10:I13)</f>
        <v>0.52624444444444229</v>
      </c>
      <c r="J16" s="156"/>
      <c r="K16" s="156"/>
      <c r="L16" s="156"/>
      <c r="M16" s="160"/>
      <c r="N16" s="160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1">
    <mergeCell ref="O10:P11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F14" sqref="F14"/>
    </sheetView>
  </sheetViews>
  <sheetFormatPr defaultRowHeight="15" x14ac:dyDescent="0.25"/>
  <cols>
    <col min="1" max="1" width="8.7109375" style="2" customWidth="1"/>
    <col min="2" max="2" width="25.855468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6" ht="18.75" x14ac:dyDescent="0.3">
      <c r="A4" s="107" t="s">
        <v>65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6" ht="7.5" customHeight="1" x14ac:dyDescent="0.25"/>
    <row r="6" spans="1:16" ht="17.25" x14ac:dyDescent="0.3">
      <c r="A6" s="3" t="s">
        <v>83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6" ht="7.5" customHeight="1" x14ac:dyDescent="0.25"/>
    <row r="8" spans="1:16" s="4" customFormat="1" ht="20.25" customHeight="1" x14ac:dyDescent="0.25">
      <c r="A8" s="108" t="s">
        <v>47</v>
      </c>
      <c r="B8" s="109" t="s">
        <v>17</v>
      </c>
      <c r="C8" s="110" t="s">
        <v>22</v>
      </c>
      <c r="D8" s="109" t="s">
        <v>48</v>
      </c>
      <c r="E8" s="111" t="s">
        <v>49</v>
      </c>
      <c r="F8" s="112" t="s">
        <v>50</v>
      </c>
      <c r="G8" s="113"/>
      <c r="H8" s="113"/>
      <c r="I8" s="114"/>
      <c r="J8" s="115" t="s">
        <v>51</v>
      </c>
      <c r="K8" s="108" t="s">
        <v>52</v>
      </c>
      <c r="L8" s="108"/>
      <c r="M8" s="116"/>
      <c r="N8" s="116"/>
    </row>
    <row r="9" spans="1:16" s="4" customFormat="1" ht="27.75" customHeight="1" thickBot="1" x14ac:dyDescent="0.3">
      <c r="A9" s="108"/>
      <c r="B9" s="109"/>
      <c r="C9" s="117"/>
      <c r="D9" s="109"/>
      <c r="E9" s="118"/>
      <c r="F9" s="119" t="s">
        <v>53</v>
      </c>
      <c r="G9" s="119" t="s">
        <v>54</v>
      </c>
      <c r="H9" s="119" t="s">
        <v>55</v>
      </c>
      <c r="I9" s="120" t="s">
        <v>56</v>
      </c>
      <c r="J9" s="121"/>
      <c r="K9" s="122" t="s">
        <v>57</v>
      </c>
      <c r="L9" s="122" t="s">
        <v>58</v>
      </c>
      <c r="M9" s="123" t="s">
        <v>59</v>
      </c>
      <c r="N9" s="123" t="s">
        <v>60</v>
      </c>
    </row>
    <row r="10" spans="1:16" s="12" customFormat="1" ht="30" customHeight="1" thickBot="1" x14ac:dyDescent="0.3">
      <c r="A10" s="124">
        <v>1</v>
      </c>
      <c r="B10" s="126" t="s">
        <v>85</v>
      </c>
      <c r="C10" s="126">
        <v>2</v>
      </c>
      <c r="D10" s="126">
        <v>30</v>
      </c>
      <c r="E10" s="127">
        <f>D10</f>
        <v>30</v>
      </c>
      <c r="F10" s="128">
        <v>42.69</v>
      </c>
      <c r="G10" s="129">
        <f>(43.55+43.59+43.49+42.93+44.26+43.25+44.59+45.84+43.29+44.18+43.6+42.79+43.28+43.18+42.88+43.02+43.13+42.69+43.25+42.89+42.81+43.03+43.3+42.82+43.14+43.36+42.95+42.74)/28</f>
        <v>43.351071428571423</v>
      </c>
      <c r="H10" s="130">
        <v>2</v>
      </c>
      <c r="I10" s="131">
        <f>G10-F10</f>
        <v>0.6610714285714252</v>
      </c>
      <c r="J10" s="132">
        <v>1.5810185185185184E-2</v>
      </c>
      <c r="K10" s="132">
        <f>J10</f>
        <v>1.5810185185185184E-2</v>
      </c>
      <c r="L10" s="133">
        <f>K10</f>
        <v>1.5810185185185184E-2</v>
      </c>
      <c r="M10" s="134" t="s">
        <v>119</v>
      </c>
      <c r="N10" s="135">
        <v>-28</v>
      </c>
      <c r="O10" s="136" t="s">
        <v>61</v>
      </c>
      <c r="P10" s="200"/>
    </row>
    <row r="11" spans="1:16" s="12" customFormat="1" ht="30" customHeight="1" thickBot="1" x14ac:dyDescent="0.3">
      <c r="A11" s="124">
        <v>2</v>
      </c>
      <c r="B11" s="126" t="s">
        <v>111</v>
      </c>
      <c r="C11" s="126">
        <v>8</v>
      </c>
      <c r="D11" s="126">
        <v>85</v>
      </c>
      <c r="E11" s="127">
        <f>D11-D10</f>
        <v>55</v>
      </c>
      <c r="F11" s="138">
        <v>42.73</v>
      </c>
      <c r="G11" s="139">
        <f>(44.31+44.01+43.24+43.42+43.32+43.53+43.33+43.12+44.44+43.22+43+43.11+43.02+43.61+43.97+44.04+43.12+42.95+43.02+42.84+43.03+42.9+43.06+43.04+42.93+43.01+43.1+43.35+43.88+43.23+42.89+43.1+43+44.24+43.12+42.95+43.3+43.15+43.21+43.02+43.6+43.1+43.05+42.83+43.11+43.18+43.14+43.07+43.01+42.96+42.73+42.99+42.96+43.08)/54</f>
        <v>43.239629629629633</v>
      </c>
      <c r="H11" s="130">
        <v>1</v>
      </c>
      <c r="I11" s="131">
        <f>G11-F11</f>
        <v>0.50962962962963587</v>
      </c>
      <c r="J11" s="132">
        <v>4.4293981481481483E-2</v>
      </c>
      <c r="K11" s="132">
        <f>J11-J10</f>
        <v>2.8483796296296299E-2</v>
      </c>
      <c r="L11" s="133">
        <f>K11</f>
        <v>2.8483796296296299E-2</v>
      </c>
      <c r="M11" s="134" t="s">
        <v>121</v>
      </c>
      <c r="N11" s="135">
        <v>-11</v>
      </c>
      <c r="O11" s="136"/>
      <c r="P11" s="200"/>
    </row>
    <row r="12" spans="1:16" s="12" customFormat="1" ht="30" customHeight="1" thickBot="1" x14ac:dyDescent="0.3">
      <c r="A12" s="124">
        <v>3</v>
      </c>
      <c r="B12" s="126" t="s">
        <v>85</v>
      </c>
      <c r="C12" s="126">
        <v>10</v>
      </c>
      <c r="D12" s="126">
        <v>120</v>
      </c>
      <c r="E12" s="127">
        <f>D12-D11</f>
        <v>35</v>
      </c>
      <c r="F12" s="128">
        <v>42.69</v>
      </c>
      <c r="G12" s="129">
        <f>(43.88+43.14+43.13+42.94+43.27+42.84+42.76+44+42.92+42.81+42.97+42.74+42.8+42.85+42.79+42.95+44.47+43.02+43.13+43.45+43.47+42.91+43.86+42.97+43.38+42.76+42.79+42.69+43.5+42.84+42.8+42.95+43.88+42.98)/34</f>
        <v>43.136470588235305</v>
      </c>
      <c r="H12" s="130">
        <v>5</v>
      </c>
      <c r="I12" s="131">
        <f>G12-F12</f>
        <v>0.44647058823530728</v>
      </c>
      <c r="J12" s="132">
        <v>6.2662037037037044E-2</v>
      </c>
      <c r="K12" s="132">
        <f>J12-J11</f>
        <v>1.8368055555555561E-2</v>
      </c>
      <c r="L12" s="174">
        <f>K12+L10</f>
        <v>3.4178240740740745E-2</v>
      </c>
      <c r="M12" s="134" t="s">
        <v>122</v>
      </c>
      <c r="N12" s="135">
        <v>-17</v>
      </c>
      <c r="O12" s="136"/>
      <c r="P12" s="200"/>
    </row>
    <row r="13" spans="1:16" s="12" customFormat="1" ht="30" customHeight="1" thickBot="1" x14ac:dyDescent="0.3">
      <c r="A13" s="142" t="s">
        <v>62</v>
      </c>
      <c r="B13" s="144" t="s">
        <v>111</v>
      </c>
      <c r="C13" s="144">
        <v>6</v>
      </c>
      <c r="D13" s="144">
        <v>162</v>
      </c>
      <c r="E13" s="127">
        <f>D13-D12</f>
        <v>42</v>
      </c>
      <c r="F13" s="204">
        <v>42.63</v>
      </c>
      <c r="G13" s="201">
        <f>(43.86+43.52+43.29+43.42+44.25+42.85+43.54+42.79+43.04+42.88+42.93+42.97+43.07+42.95+43.31+43.31+42.84+42.73+43.13+42.95+43.06+42.7+43+43.2+43+43.02+42.73+42.79+43.31+43.19+42.9+42.63+43.02+42.86+43.46+43.22+43.17+42.91+43.11+43.14+42.97+43.29)/42</f>
        <v>43.102619047619058</v>
      </c>
      <c r="H13" s="167">
        <v>1</v>
      </c>
      <c r="I13" s="146">
        <f>G13-F13</f>
        <v>0.47261904761905527</v>
      </c>
      <c r="J13" s="147">
        <v>8.3657407407407403E-2</v>
      </c>
      <c r="K13" s="147">
        <f>J13-J12</f>
        <v>2.0995370370370359E-2</v>
      </c>
      <c r="L13" s="147">
        <f>K13+K11</f>
        <v>4.9479166666666657E-2</v>
      </c>
      <c r="M13" s="134"/>
      <c r="N13" s="135">
        <v>5</v>
      </c>
      <c r="O13" s="12" t="s">
        <v>120</v>
      </c>
    </row>
    <row r="14" spans="1:16" s="12" customFormat="1" ht="30" customHeight="1" x14ac:dyDescent="0.25">
      <c r="A14" s="148"/>
      <c r="B14" s="149"/>
      <c r="C14" s="150"/>
      <c r="D14" s="150"/>
      <c r="E14" s="150"/>
      <c r="F14" s="151">
        <f>AVERAGE(F10,F12)</f>
        <v>42.69</v>
      </c>
      <c r="G14" s="168">
        <f>AVERAGE(G10,G12)</f>
        <v>43.243771008403364</v>
      </c>
      <c r="H14" s="169" t="s">
        <v>117</v>
      </c>
      <c r="I14" s="168">
        <f>AVERAGE(I10,I12)</f>
        <v>0.55377100840336624</v>
      </c>
      <c r="J14" s="150"/>
      <c r="K14" s="150"/>
      <c r="L14" s="150"/>
      <c r="M14" s="153"/>
      <c r="N14" s="153"/>
    </row>
    <row r="15" spans="1:16" ht="27.75" customHeight="1" x14ac:dyDescent="0.25">
      <c r="A15" s="154"/>
      <c r="B15" s="154"/>
      <c r="C15" s="154"/>
      <c r="D15" s="155"/>
      <c r="E15" s="156"/>
      <c r="F15" s="157">
        <f>AVERAGE(F11,F13)</f>
        <v>42.68</v>
      </c>
      <c r="G15" s="157">
        <f>AVERAGE(G11,G13)</f>
        <v>43.171124338624345</v>
      </c>
      <c r="H15" s="158" t="s">
        <v>118</v>
      </c>
      <c r="I15" s="157">
        <f>AVERAGE(I11,I13)</f>
        <v>0.49112433862434557</v>
      </c>
      <c r="J15" s="156"/>
      <c r="K15" s="156" t="s">
        <v>32</v>
      </c>
      <c r="L15" s="156"/>
      <c r="M15" s="153"/>
      <c r="N15" s="153"/>
    </row>
    <row r="16" spans="1:16" ht="30" customHeight="1" thickBot="1" x14ac:dyDescent="0.3">
      <c r="A16" s="160"/>
      <c r="B16" s="160"/>
      <c r="C16" s="160"/>
      <c r="D16" s="156"/>
      <c r="E16" s="156"/>
      <c r="F16" s="161">
        <f>AVERAGE(F10:F13)</f>
        <v>42.684999999999995</v>
      </c>
      <c r="G16" s="162">
        <f>AVERAGE(G10:G13)</f>
        <v>43.207447673513855</v>
      </c>
      <c r="H16" s="163"/>
      <c r="I16" s="164">
        <f>AVERAGE(I10:I13)</f>
        <v>0.5224476735138559</v>
      </c>
      <c r="J16" s="156"/>
      <c r="K16" s="156"/>
      <c r="L16" s="156"/>
      <c r="M16" s="160"/>
      <c r="N16" s="160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1">
    <mergeCell ref="O10:P12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F11" sqref="F11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6" ht="18.75" x14ac:dyDescent="0.3">
      <c r="A4" s="107" t="s">
        <v>65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6" ht="7.5" customHeight="1" x14ac:dyDescent="0.25"/>
    <row r="6" spans="1:16" ht="17.25" x14ac:dyDescent="0.3">
      <c r="A6" s="3" t="s">
        <v>108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6" ht="7.5" customHeight="1" x14ac:dyDescent="0.25"/>
    <row r="8" spans="1:16" s="4" customFormat="1" ht="20.25" customHeight="1" x14ac:dyDescent="0.25">
      <c r="A8" s="108" t="s">
        <v>47</v>
      </c>
      <c r="B8" s="109" t="s">
        <v>17</v>
      </c>
      <c r="C8" s="110" t="s">
        <v>22</v>
      </c>
      <c r="D8" s="109" t="s">
        <v>48</v>
      </c>
      <c r="E8" s="111" t="s">
        <v>49</v>
      </c>
      <c r="F8" s="112" t="s">
        <v>50</v>
      </c>
      <c r="G8" s="113"/>
      <c r="H8" s="113"/>
      <c r="I8" s="114"/>
      <c r="J8" s="115" t="s">
        <v>51</v>
      </c>
      <c r="K8" s="108" t="s">
        <v>52</v>
      </c>
      <c r="L8" s="108"/>
      <c r="M8" s="116"/>
      <c r="N8" s="116"/>
    </row>
    <row r="9" spans="1:16" s="4" customFormat="1" ht="27.75" customHeight="1" x14ac:dyDescent="0.25">
      <c r="A9" s="108"/>
      <c r="B9" s="109"/>
      <c r="C9" s="117"/>
      <c r="D9" s="109"/>
      <c r="E9" s="118"/>
      <c r="F9" s="119" t="s">
        <v>53</v>
      </c>
      <c r="G9" s="119" t="s">
        <v>54</v>
      </c>
      <c r="H9" s="119" t="s">
        <v>55</v>
      </c>
      <c r="I9" s="120" t="s">
        <v>56</v>
      </c>
      <c r="J9" s="121"/>
      <c r="K9" s="122" t="s">
        <v>57</v>
      </c>
      <c r="L9" s="122" t="s">
        <v>58</v>
      </c>
      <c r="M9" s="123" t="s">
        <v>59</v>
      </c>
      <c r="N9" s="123" t="s">
        <v>60</v>
      </c>
    </row>
    <row r="10" spans="1:16" s="12" customFormat="1" ht="30" customHeight="1" thickBot="1" x14ac:dyDescent="0.3">
      <c r="A10" s="124">
        <v>1</v>
      </c>
      <c r="B10" s="125" t="s">
        <v>79</v>
      </c>
      <c r="C10" s="126">
        <v>13</v>
      </c>
      <c r="D10" s="126">
        <v>38</v>
      </c>
      <c r="E10" s="127">
        <f>D10</f>
        <v>38</v>
      </c>
      <c r="F10" s="167">
        <v>42.6</v>
      </c>
      <c r="G10" s="145">
        <f>(43.45+42.8+43.02+42.67+43.07+42.68+42.95+43.55+42.67+42.77+43.16+43.06+42.95+42.85+43.02+43.06+42.9+42.6+43.19+43.66+42.98+43+42.89+42.89+42.86+43.1+43.84+43.15+43.27+43.08+43.3+43.53+42.97+43.26+43.48+43.09)/36</f>
        <v>43.076944444444436</v>
      </c>
      <c r="H10" s="130">
        <v>3</v>
      </c>
      <c r="I10" s="131">
        <f>G10-F10</f>
        <v>0.47694444444443462</v>
      </c>
      <c r="J10" s="132">
        <v>1.9849537037037037E-2</v>
      </c>
      <c r="K10" s="132">
        <f>J10</f>
        <v>1.9849537037037037E-2</v>
      </c>
      <c r="L10" s="133">
        <f>K10</f>
        <v>1.9849537037037037E-2</v>
      </c>
      <c r="M10" s="134" t="s">
        <v>157</v>
      </c>
      <c r="N10" s="135">
        <v>-16</v>
      </c>
      <c r="O10" s="198" t="s">
        <v>61</v>
      </c>
      <c r="P10" s="197"/>
    </row>
    <row r="11" spans="1:16" s="12" customFormat="1" ht="30" customHeight="1" thickBot="1" x14ac:dyDescent="0.3">
      <c r="A11" s="124">
        <v>2</v>
      </c>
      <c r="B11" s="125" t="s">
        <v>80</v>
      </c>
      <c r="C11" s="126">
        <v>2</v>
      </c>
      <c r="D11" s="126">
        <v>86</v>
      </c>
      <c r="E11" s="127">
        <f>D11-D10</f>
        <v>48</v>
      </c>
      <c r="F11" s="219">
        <v>42.29</v>
      </c>
      <c r="G11" s="217">
        <f>(43.32+42.82+42.97+43.25+42.49+43.13+43.48+42.89+43.25+42.66+42.74+42.95+42.58+43.03+42.75+43.02+42.94+43.14+42.73+42.84+42.85+43.01+42.52+42.54+42.53+42.54+42.53+42.96+42.64+42.29+42.8+43.46+42.75+42.57+42.75+42.58+42.65+42.64+42.8+42.51+42.84+42.53+42.47+42.47+42.61+42.49+42.76)/47</f>
        <v>42.788723404255315</v>
      </c>
      <c r="H11" s="130">
        <v>0</v>
      </c>
      <c r="I11" s="131">
        <f>G11-F11</f>
        <v>0.49872340425531547</v>
      </c>
      <c r="J11" s="132">
        <v>4.4733796296296292E-2</v>
      </c>
      <c r="K11" s="132">
        <f>J11-J10</f>
        <v>2.4884259259259255E-2</v>
      </c>
      <c r="L11" s="132">
        <f>K11</f>
        <v>2.4884259259259255E-2</v>
      </c>
      <c r="M11" s="134" t="s">
        <v>156</v>
      </c>
      <c r="N11" s="135"/>
      <c r="O11" s="198"/>
      <c r="P11" s="197"/>
    </row>
    <row r="12" spans="1:16" s="12" customFormat="1" ht="30" customHeight="1" thickBot="1" x14ac:dyDescent="0.3">
      <c r="A12" s="124">
        <v>3</v>
      </c>
      <c r="B12" s="125" t="s">
        <v>79</v>
      </c>
      <c r="C12" s="126">
        <v>4</v>
      </c>
      <c r="D12" s="126">
        <v>132</v>
      </c>
      <c r="E12" s="127">
        <f>D12-D11</f>
        <v>46</v>
      </c>
      <c r="F12" s="128">
        <v>42.36</v>
      </c>
      <c r="G12" s="129">
        <f>(44.22+43.11+43.18+42.64+43.05+42.78+42.72+42.66+42.79+43.08+42.87+43.06+42.77+42.63+42.92+42.99+42.88+43.25+43.32+42.82+43.13+43.44+42.66+43.03+42.98+42.92+43.91+43.2+42.9+42.95+42.69+42.77+42.36+42.53+43.61+43.44+43.36+42.86+42.77+43.02+43.08+42.62+42.97+42.73+43)/45</f>
        <v>42.992666666666665</v>
      </c>
      <c r="H12" s="130">
        <v>0</v>
      </c>
      <c r="I12" s="131">
        <f>G12-F12</f>
        <v>0.63266666666666538</v>
      </c>
      <c r="J12" s="132">
        <v>6.8738425925925925E-2</v>
      </c>
      <c r="K12" s="132">
        <f>J12-J11</f>
        <v>2.4004629629629633E-2</v>
      </c>
      <c r="L12" s="133">
        <f>K12+K10</f>
        <v>4.3854166666666666E-2</v>
      </c>
      <c r="M12" s="134" t="s">
        <v>158</v>
      </c>
      <c r="N12" s="135">
        <v>3</v>
      </c>
      <c r="O12" s="30" t="s">
        <v>126</v>
      </c>
    </row>
    <row r="13" spans="1:16" s="12" customFormat="1" ht="30" customHeight="1" thickBot="1" x14ac:dyDescent="0.3">
      <c r="A13" s="142" t="s">
        <v>62</v>
      </c>
      <c r="B13" s="143" t="s">
        <v>80</v>
      </c>
      <c r="C13" s="144">
        <v>3</v>
      </c>
      <c r="D13" s="144">
        <v>162</v>
      </c>
      <c r="E13" s="127">
        <f>D13-D12</f>
        <v>30</v>
      </c>
      <c r="F13" s="222">
        <v>42.58</v>
      </c>
      <c r="G13" s="166">
        <f>(43.16+42.89+42.69+42.77+44.76+42.91+42.77+43.43+42.79+42.91+43.05+43.4+43.3+42.96+43.09+42.58+42.93+43.06+42.93+43.07+42.71+43.18+43.14+42.8+43.01+42.98+43.01+42.85+42.68+42.86)/30</f>
        <v>43.022333333333329</v>
      </c>
      <c r="H13" s="167">
        <v>1</v>
      </c>
      <c r="I13" s="146">
        <f>G13-F13</f>
        <v>0.44233333333333036</v>
      </c>
      <c r="J13" s="147">
        <v>8.3726851851851858E-2</v>
      </c>
      <c r="K13" s="147">
        <f>J13-J12</f>
        <v>1.4988425925925933E-2</v>
      </c>
      <c r="L13" s="147">
        <f>K13+K11</f>
        <v>3.9872685185185192E-2</v>
      </c>
      <c r="M13" s="134"/>
      <c r="N13" s="135"/>
    </row>
    <row r="14" spans="1:16" s="12" customFormat="1" ht="30" customHeight="1" x14ac:dyDescent="0.25">
      <c r="A14" s="148"/>
      <c r="B14" s="149"/>
      <c r="C14" s="150"/>
      <c r="D14" s="150"/>
      <c r="E14" s="150"/>
      <c r="F14" s="168">
        <f>AVERAGE(F10,F12)</f>
        <v>42.480000000000004</v>
      </c>
      <c r="G14" s="168">
        <f>AVERAGE(G10,G12)</f>
        <v>43.03480555555555</v>
      </c>
      <c r="H14" s="169" t="s">
        <v>129</v>
      </c>
      <c r="I14" s="168">
        <f>AVERAGE(I10,I12)</f>
        <v>0.55480555555555</v>
      </c>
      <c r="J14" s="150"/>
      <c r="K14" s="150"/>
      <c r="L14" s="150"/>
      <c r="M14" s="153"/>
      <c r="N14" s="153"/>
    </row>
    <row r="15" spans="1:16" ht="27.75" customHeight="1" x14ac:dyDescent="0.25">
      <c r="A15" s="154"/>
      <c r="B15" s="154"/>
      <c r="C15" s="154"/>
      <c r="D15" s="155"/>
      <c r="E15" s="156"/>
      <c r="F15" s="157">
        <f>AVERAGE(F11,F13)</f>
        <v>42.435000000000002</v>
      </c>
      <c r="G15" s="157">
        <f>AVERAGE(G11,G13)</f>
        <v>42.905528368794322</v>
      </c>
      <c r="H15" s="158" t="s">
        <v>166</v>
      </c>
      <c r="I15" s="157">
        <f>AVERAGE(I11,I13)</f>
        <v>0.47052836879432292</v>
      </c>
      <c r="J15" s="156"/>
      <c r="K15" s="156" t="s">
        <v>32</v>
      </c>
      <c r="L15" s="156"/>
      <c r="M15" s="153"/>
      <c r="N15" s="153"/>
    </row>
    <row r="16" spans="1:16" ht="30" customHeight="1" thickBot="1" x14ac:dyDescent="0.3">
      <c r="A16" s="160"/>
      <c r="B16" s="160"/>
      <c r="C16" s="160"/>
      <c r="D16" s="156"/>
      <c r="E16" s="156"/>
      <c r="F16" s="161">
        <f>AVERAGE(F10:F13)</f>
        <v>42.457499999999996</v>
      </c>
      <c r="G16" s="162">
        <f>AVERAGE(G10:G13)</f>
        <v>42.970166962174943</v>
      </c>
      <c r="H16" s="163"/>
      <c r="I16" s="164">
        <f>AVERAGE(I10:I13)</f>
        <v>0.51266696217493646</v>
      </c>
      <c r="J16" s="156"/>
      <c r="K16" s="156"/>
      <c r="L16" s="156"/>
      <c r="M16" s="160"/>
      <c r="N16" s="160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topLeftCell="A5" zoomScale="75" zoomScaleNormal="75" workbookViewId="0">
      <selection activeCell="G13" sqref="G13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6" ht="18.75" x14ac:dyDescent="0.3">
      <c r="A4" s="107" t="s">
        <v>65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6" ht="7.5" customHeight="1" x14ac:dyDescent="0.25"/>
    <row r="6" spans="1:16" ht="17.25" x14ac:dyDescent="0.3">
      <c r="A6" s="3" t="s">
        <v>14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6" ht="7.5" customHeight="1" x14ac:dyDescent="0.25"/>
    <row r="8" spans="1:16" s="4" customFormat="1" ht="20.25" customHeight="1" x14ac:dyDescent="0.25">
      <c r="A8" s="108" t="s">
        <v>47</v>
      </c>
      <c r="B8" s="109" t="s">
        <v>17</v>
      </c>
      <c r="C8" s="110" t="s">
        <v>22</v>
      </c>
      <c r="D8" s="109" t="s">
        <v>48</v>
      </c>
      <c r="E8" s="111" t="s">
        <v>49</v>
      </c>
      <c r="F8" s="112" t="s">
        <v>50</v>
      </c>
      <c r="G8" s="113"/>
      <c r="H8" s="113"/>
      <c r="I8" s="114"/>
      <c r="J8" s="115" t="s">
        <v>51</v>
      </c>
      <c r="K8" s="108" t="s">
        <v>52</v>
      </c>
      <c r="L8" s="108"/>
      <c r="M8" s="116"/>
      <c r="N8" s="116"/>
    </row>
    <row r="9" spans="1:16" s="4" customFormat="1" ht="27.75" customHeight="1" x14ac:dyDescent="0.25">
      <c r="A9" s="108"/>
      <c r="B9" s="109"/>
      <c r="C9" s="117"/>
      <c r="D9" s="109"/>
      <c r="E9" s="118"/>
      <c r="F9" s="119" t="s">
        <v>53</v>
      </c>
      <c r="G9" s="119" t="s">
        <v>54</v>
      </c>
      <c r="H9" s="119" t="s">
        <v>55</v>
      </c>
      <c r="I9" s="120" t="s">
        <v>56</v>
      </c>
      <c r="J9" s="121"/>
      <c r="K9" s="122" t="s">
        <v>57</v>
      </c>
      <c r="L9" s="122" t="s">
        <v>58</v>
      </c>
      <c r="M9" s="123" t="s">
        <v>59</v>
      </c>
      <c r="N9" s="123" t="s">
        <v>60</v>
      </c>
    </row>
    <row r="10" spans="1:16" s="12" customFormat="1" ht="30" customHeight="1" x14ac:dyDescent="0.25">
      <c r="A10" s="124">
        <v>1</v>
      </c>
      <c r="B10" s="125" t="s">
        <v>96</v>
      </c>
      <c r="C10" s="126">
        <v>8</v>
      </c>
      <c r="D10" s="126">
        <v>27</v>
      </c>
      <c r="E10" s="127">
        <f>D10</f>
        <v>27</v>
      </c>
      <c r="F10" s="130">
        <v>42.62</v>
      </c>
      <c r="G10" s="145">
        <f>(43.02+42.74+42.88+42.84+42.91+43.18+43.12+42.87+43.04+42.84+43.2+42.65+42.74+42.62+42.83+42.97+42.97+43.04+42.81+42.79+42.79+42.84+42.9+42.74+42.63)/25</f>
        <v>42.878400000000013</v>
      </c>
      <c r="H10" s="130">
        <v>2</v>
      </c>
      <c r="I10" s="131">
        <f>G10-F10</f>
        <v>0.25840000000001595</v>
      </c>
      <c r="J10" s="132">
        <v>1.4490740740740742E-2</v>
      </c>
      <c r="K10" s="132">
        <f>J10</f>
        <v>1.4490740740740742E-2</v>
      </c>
      <c r="L10" s="133">
        <f>K10</f>
        <v>1.4490740740740742E-2</v>
      </c>
      <c r="M10" s="134" t="s">
        <v>144</v>
      </c>
      <c r="N10" s="135"/>
      <c r="O10" s="196"/>
      <c r="P10" s="197"/>
    </row>
    <row r="11" spans="1:16" s="12" customFormat="1" ht="30" customHeight="1" thickBot="1" x14ac:dyDescent="0.3">
      <c r="A11" s="124">
        <v>2</v>
      </c>
      <c r="B11" s="125" t="s">
        <v>110</v>
      </c>
      <c r="C11" s="126">
        <v>6</v>
      </c>
      <c r="D11" s="126">
        <v>55</v>
      </c>
      <c r="E11" s="127">
        <f>D11-D10</f>
        <v>28</v>
      </c>
      <c r="F11" s="202">
        <v>42.8</v>
      </c>
      <c r="G11" s="139">
        <f>(44.35+43.16+43.56+43.76+43.14+43.37+43.29+43.31+43.11+42.89+42.8+43.18+43.02+43.3+43.09+42.84+42.99+43.15+43.17+43.18+43.18+43.01+43.05+43.39+43.22+42.96+42.86)/27</f>
        <v>43.197407407407397</v>
      </c>
      <c r="H11" s="130">
        <v>3</v>
      </c>
      <c r="I11" s="131">
        <f>G11-F11</f>
        <v>0.39740740740739966</v>
      </c>
      <c r="J11" s="132">
        <v>2.9490740740740744E-2</v>
      </c>
      <c r="K11" s="132">
        <f>J11-J10</f>
        <v>1.5000000000000003E-2</v>
      </c>
      <c r="L11" s="132">
        <f>K11</f>
        <v>1.5000000000000003E-2</v>
      </c>
      <c r="M11" s="134" t="s">
        <v>145</v>
      </c>
      <c r="N11" s="135">
        <v>-8</v>
      </c>
      <c r="O11" s="196" t="s">
        <v>61</v>
      </c>
      <c r="P11" s="197"/>
    </row>
    <row r="12" spans="1:16" s="12" customFormat="1" ht="30" customHeight="1" thickBot="1" x14ac:dyDescent="0.3">
      <c r="A12" s="124">
        <v>3</v>
      </c>
      <c r="B12" s="125" t="s">
        <v>96</v>
      </c>
      <c r="C12" s="126">
        <v>21</v>
      </c>
      <c r="D12" s="126">
        <v>103</v>
      </c>
      <c r="E12" s="127">
        <f>D12-D11</f>
        <v>48</v>
      </c>
      <c r="F12" s="128">
        <v>42.21</v>
      </c>
      <c r="G12" s="129">
        <f>(43.42+43.1+42.66+42.46+42.71+42.83+42.69+43.02+42.97+42.96+43.12+42.8+42.65+42.54+42.55+42.52+42.48+42.7+42.72+42.12+42.74+42.88+42.84+42.65+42.62+42.75+42.3+42.64+42.69+42.63+42.78+42.63+42.79+42.74+42.62+42.5+42.21+43.13+42.51+42.71+42.85+42.86+42.62+42.81+42.61+42.87+42.53)/47</f>
        <v>42.713404255319141</v>
      </c>
      <c r="H12" s="130">
        <v>0</v>
      </c>
      <c r="I12" s="131">
        <f>G12-F12</f>
        <v>0.50340425531913979</v>
      </c>
      <c r="J12" s="132">
        <v>5.4351851851851853E-2</v>
      </c>
      <c r="K12" s="132">
        <f>J12-J11</f>
        <v>2.4861111111111108E-2</v>
      </c>
      <c r="L12" s="133">
        <f>K12+K10</f>
        <v>3.9351851851851846E-2</v>
      </c>
      <c r="M12" s="134" t="s">
        <v>146</v>
      </c>
      <c r="N12" s="135"/>
      <c r="O12" s="30"/>
    </row>
    <row r="13" spans="1:16" s="12" customFormat="1" ht="30" customHeight="1" thickBot="1" x14ac:dyDescent="0.3">
      <c r="A13" s="142" t="s">
        <v>62</v>
      </c>
      <c r="B13" s="143" t="s">
        <v>110</v>
      </c>
      <c r="C13" s="144">
        <v>9</v>
      </c>
      <c r="D13" s="144">
        <v>162</v>
      </c>
      <c r="E13" s="127">
        <f>D13-D12</f>
        <v>59</v>
      </c>
      <c r="F13" s="204">
        <v>42.18</v>
      </c>
      <c r="G13" s="201">
        <f>(44.47+43.69+43.07+44.49+42.81+42.62+42.56+43.03+42.72+42.75+42.82+42.61+42.81+42.7+42.95+43.01+42.58+42.63+42.53+43.79+42.43+42.57+42.58+42.59+43.16+43.39+42.74+43.04+42.56+42.51+42.78+42.38+42.35+44.74+42.87+42.87+43.79+42.42+43.97+42.22+43.07+43.38+42.9+43.69+42.52+42.62+42.8+43.29+43.45+43.61+43.52+44.69+44.11+42.65+42.8+42.23+42.18+42.51+42.62)/59</f>
        <v>43.00406779661018</v>
      </c>
      <c r="H13" s="167">
        <v>2</v>
      </c>
      <c r="I13" s="146">
        <f>G13-F13</f>
        <v>0.82406779661017993</v>
      </c>
      <c r="J13" s="147">
        <v>8.3749999999999991E-2</v>
      </c>
      <c r="K13" s="147">
        <f>J13-J12</f>
        <v>2.9398148148148139E-2</v>
      </c>
      <c r="L13" s="147">
        <f>K13+K11</f>
        <v>4.4398148148148145E-2</v>
      </c>
      <c r="M13" s="134"/>
      <c r="N13" s="135"/>
    </row>
    <row r="14" spans="1:16" s="12" customFormat="1" ht="30" customHeight="1" x14ac:dyDescent="0.25">
      <c r="A14" s="148"/>
      <c r="B14" s="149"/>
      <c r="C14" s="150"/>
      <c r="D14" s="150"/>
      <c r="E14" s="150"/>
      <c r="F14" s="151">
        <f>AVERAGE(F10,F12)</f>
        <v>42.414999999999999</v>
      </c>
      <c r="G14" s="168">
        <f>AVERAGE(G10,G12)</f>
        <v>42.795902127659573</v>
      </c>
      <c r="H14" s="169" t="s">
        <v>147</v>
      </c>
      <c r="I14" s="168">
        <f>AVERAGE(I10,I12)</f>
        <v>0.38090212765957787</v>
      </c>
      <c r="J14" s="150"/>
      <c r="K14" s="150"/>
      <c r="L14" s="150"/>
      <c r="M14" s="153"/>
      <c r="N14" s="153"/>
    </row>
    <row r="15" spans="1:16" ht="27.75" customHeight="1" x14ac:dyDescent="0.25">
      <c r="A15" s="154"/>
      <c r="B15" s="154"/>
      <c r="C15" s="154"/>
      <c r="D15" s="155"/>
      <c r="E15" s="156"/>
      <c r="F15" s="157">
        <f>AVERAGE(F11,F13)</f>
        <v>42.489999999999995</v>
      </c>
      <c r="G15" s="157">
        <f>AVERAGE(G11,G13)</f>
        <v>43.100737602008792</v>
      </c>
      <c r="H15" s="158" t="s">
        <v>148</v>
      </c>
      <c r="I15" s="157">
        <f>AVERAGE(I11,I13)</f>
        <v>0.61073760200878979</v>
      </c>
      <c r="J15" s="156"/>
      <c r="K15" s="156" t="s">
        <v>32</v>
      </c>
      <c r="L15" s="156"/>
      <c r="M15" s="153"/>
      <c r="N15" s="153"/>
    </row>
    <row r="16" spans="1:16" ht="30" customHeight="1" thickBot="1" x14ac:dyDescent="0.3">
      <c r="A16" s="160"/>
      <c r="B16" s="160"/>
      <c r="C16" s="160"/>
      <c r="D16" s="156"/>
      <c r="E16" s="156"/>
      <c r="F16" s="161">
        <f>AVERAGE(F10:F13)</f>
        <v>42.452500000000001</v>
      </c>
      <c r="G16" s="162">
        <f>AVERAGE(G10:G13)</f>
        <v>42.948319864834183</v>
      </c>
      <c r="H16" s="163"/>
      <c r="I16" s="164">
        <f>AVERAGE(I10:I13)</f>
        <v>0.49581986483418383</v>
      </c>
      <c r="J16" s="156"/>
      <c r="K16" s="156"/>
      <c r="L16" s="156"/>
      <c r="M16" s="160"/>
      <c r="N16" s="160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G15" sqref="G15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6" ht="18.75" x14ac:dyDescent="0.3">
      <c r="A4" s="107" t="s">
        <v>65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6" ht="7.5" customHeight="1" x14ac:dyDescent="0.25"/>
    <row r="6" spans="1:16" ht="17.25" x14ac:dyDescent="0.3">
      <c r="A6" s="3" t="s">
        <v>67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6" ht="7.5" customHeight="1" x14ac:dyDescent="0.25"/>
    <row r="8" spans="1:16" s="4" customFormat="1" ht="20.25" customHeight="1" x14ac:dyDescent="0.25">
      <c r="A8" s="108" t="s">
        <v>47</v>
      </c>
      <c r="B8" s="109" t="s">
        <v>17</v>
      </c>
      <c r="C8" s="110" t="s">
        <v>22</v>
      </c>
      <c r="D8" s="109" t="s">
        <v>48</v>
      </c>
      <c r="E8" s="111" t="s">
        <v>49</v>
      </c>
      <c r="F8" s="112" t="s">
        <v>50</v>
      </c>
      <c r="G8" s="113"/>
      <c r="H8" s="113"/>
      <c r="I8" s="114"/>
      <c r="J8" s="115" t="s">
        <v>51</v>
      </c>
      <c r="K8" s="108" t="s">
        <v>52</v>
      </c>
      <c r="L8" s="108"/>
      <c r="M8" s="116"/>
      <c r="N8" s="116"/>
    </row>
    <row r="9" spans="1:16" s="4" customFormat="1" ht="27.75" customHeight="1" x14ac:dyDescent="0.25">
      <c r="A9" s="108"/>
      <c r="B9" s="109"/>
      <c r="C9" s="117"/>
      <c r="D9" s="109"/>
      <c r="E9" s="118"/>
      <c r="F9" s="119" t="s">
        <v>53</v>
      </c>
      <c r="G9" s="119" t="s">
        <v>54</v>
      </c>
      <c r="H9" s="119" t="s">
        <v>55</v>
      </c>
      <c r="I9" s="120" t="s">
        <v>56</v>
      </c>
      <c r="J9" s="121"/>
      <c r="K9" s="122" t="s">
        <v>57</v>
      </c>
      <c r="L9" s="122" t="s">
        <v>58</v>
      </c>
      <c r="M9" s="123" t="s">
        <v>59</v>
      </c>
      <c r="N9" s="123" t="s">
        <v>60</v>
      </c>
    </row>
    <row r="10" spans="1:16" s="12" customFormat="1" ht="30" customHeight="1" x14ac:dyDescent="0.25">
      <c r="A10" s="124">
        <v>1</v>
      </c>
      <c r="B10" s="125" t="s">
        <v>68</v>
      </c>
      <c r="C10" s="126">
        <v>6</v>
      </c>
      <c r="D10" s="126">
        <v>25</v>
      </c>
      <c r="E10" s="127">
        <f>D10</f>
        <v>25</v>
      </c>
      <c r="F10" s="130">
        <v>42.83</v>
      </c>
      <c r="G10" s="145">
        <f>(43.53+44.63+42.83+43+44.3+43.15+44.34+44.99+43.26+43.09+42.84+42.95+42.85+43.09+43.15+43.77+42.92+42.96+43.09+43.18+43.13+43.44+44.64)/23</f>
        <v>43.440434782608698</v>
      </c>
      <c r="H10" s="130">
        <v>3</v>
      </c>
      <c r="I10" s="131">
        <f>G10-F10</f>
        <v>0.61043478260869932</v>
      </c>
      <c r="J10" s="132">
        <v>1.3611111111111114E-2</v>
      </c>
      <c r="K10" s="132">
        <f>J10</f>
        <v>1.3611111111111114E-2</v>
      </c>
      <c r="L10" s="133">
        <f>K10</f>
        <v>1.3611111111111114E-2</v>
      </c>
      <c r="M10" s="134" t="s">
        <v>133</v>
      </c>
      <c r="N10" s="135">
        <v>-24</v>
      </c>
      <c r="O10" s="196" t="s">
        <v>61</v>
      </c>
      <c r="P10" s="197"/>
    </row>
    <row r="11" spans="1:16" s="12" customFormat="1" ht="30" customHeight="1" thickBot="1" x14ac:dyDescent="0.3">
      <c r="A11" s="124">
        <v>2</v>
      </c>
      <c r="B11" s="125" t="s">
        <v>69</v>
      </c>
      <c r="C11" s="126">
        <v>3</v>
      </c>
      <c r="D11" s="126">
        <v>51</v>
      </c>
      <c r="E11" s="127">
        <f>D11-D10</f>
        <v>26</v>
      </c>
      <c r="F11" s="202">
        <v>43.12</v>
      </c>
      <c r="G11" s="139">
        <f>(45.15+44.83+44.72+44.72+43.57+44.03+44.21+45.07+43.42+43.71+43.53+43.94+43.58+44.02+43.48+43.92+44.09+43.96+45.6+45.74+43.12+44.38+44.34+43.98+44.09)/25</f>
        <v>44.207999999999991</v>
      </c>
      <c r="H11" s="130">
        <v>0</v>
      </c>
      <c r="I11" s="131">
        <f>G11-F11</f>
        <v>1.0879999999999939</v>
      </c>
      <c r="J11" s="132">
        <v>2.8020833333333332E-2</v>
      </c>
      <c r="K11" s="132">
        <f>J11-J10</f>
        <v>1.4409722222222218E-2</v>
      </c>
      <c r="L11" s="132">
        <f>K11</f>
        <v>1.4409722222222218E-2</v>
      </c>
      <c r="M11" s="134" t="s">
        <v>135</v>
      </c>
      <c r="N11" s="135">
        <v>5</v>
      </c>
      <c r="O11" s="198" t="s">
        <v>134</v>
      </c>
      <c r="P11" s="197"/>
    </row>
    <row r="12" spans="1:16" s="12" customFormat="1" ht="30" customHeight="1" thickBot="1" x14ac:dyDescent="0.3">
      <c r="A12" s="124">
        <v>3</v>
      </c>
      <c r="B12" s="125" t="s">
        <v>68</v>
      </c>
      <c r="C12" s="126">
        <v>7</v>
      </c>
      <c r="D12" s="126">
        <v>100</v>
      </c>
      <c r="E12" s="127">
        <f>D12-D11</f>
        <v>49</v>
      </c>
      <c r="F12" s="141">
        <v>42.8</v>
      </c>
      <c r="G12" s="129">
        <f>(43.99+42.99+43.04+43.22+43.2+43.3+43.52+43.48+43+42.97+43.156+43.03+43.32+42.98+44.04+43.23+43.18+43.65+43.17+43.05+44.9+43.41+43.41+43.03+43.65+42.8+43.23+44.4+43.95+43.28+43.73+43.01+43.31+43.51+43.58+43.6+45.01+44.99+43.43+43.95+43.32+43.44+43.13+42.81+43.16+43.1+43.83+43.28)/48</f>
        <v>43.453458333333337</v>
      </c>
      <c r="H12" s="130">
        <v>1</v>
      </c>
      <c r="I12" s="131">
        <f>G12-F12</f>
        <v>0.65345833333334014</v>
      </c>
      <c r="J12" s="132">
        <v>5.3738425925925926E-2</v>
      </c>
      <c r="K12" s="132">
        <f>J12-J11</f>
        <v>2.5717592592592594E-2</v>
      </c>
      <c r="L12" s="133">
        <f>K12+K10</f>
        <v>3.9328703703703706E-2</v>
      </c>
      <c r="M12" s="134" t="s">
        <v>136</v>
      </c>
      <c r="N12" s="135"/>
      <c r="O12" s="30"/>
    </row>
    <row r="13" spans="1:16" s="12" customFormat="1" ht="30" customHeight="1" thickBot="1" x14ac:dyDescent="0.3">
      <c r="A13" s="142" t="s">
        <v>62</v>
      </c>
      <c r="B13" s="143" t="s">
        <v>69</v>
      </c>
      <c r="C13" s="144">
        <v>2</v>
      </c>
      <c r="D13" s="144">
        <v>159</v>
      </c>
      <c r="E13" s="127">
        <f>D13-D12</f>
        <v>59</v>
      </c>
      <c r="F13" s="203">
        <v>42.9</v>
      </c>
      <c r="G13" s="201">
        <f>(44.58+43.4+68.62+44.16+43.2+43.52+43.68+43.14+43.53+42.86+43.46+42.99+43.12+43.32+43.3+43.43+43.68+43.11+43.68+43.49+43.25+43.44+43.6+43.17+43.03+43.87+43.51+44.21+45.03+43.78+43.87+43.37+44.62+42.99+43+43+43.05+43.08+43.22+43.15+42.99+42.99+43.01+43+42.9+43.59+43.54+43.97+44.03+44.96+45.43+44.52+45.09+43.11+43.2+43.96+43.57+43.28+43.54)/59</f>
        <v>43.986271186440668</v>
      </c>
      <c r="H13" s="167">
        <v>7</v>
      </c>
      <c r="I13" s="146">
        <f>G13-F13</f>
        <v>1.0862711864406691</v>
      </c>
      <c r="J13" s="147">
        <v>8.3807870370370366E-2</v>
      </c>
      <c r="K13" s="147">
        <f>J13-J12</f>
        <v>3.006944444444444E-2</v>
      </c>
      <c r="L13" s="147">
        <f>K13+K11</f>
        <v>4.447916666666666E-2</v>
      </c>
      <c r="M13" s="134"/>
      <c r="N13" s="135"/>
    </row>
    <row r="14" spans="1:16" s="12" customFormat="1" ht="30" customHeight="1" x14ac:dyDescent="0.25">
      <c r="A14" s="148"/>
      <c r="B14" s="149"/>
      <c r="C14" s="150"/>
      <c r="D14" s="150"/>
      <c r="E14" s="150"/>
      <c r="F14" s="151">
        <f>AVERAGE(F10,F12)</f>
        <v>42.814999999999998</v>
      </c>
      <c r="G14" s="168">
        <f>AVERAGE(G10,G12)</f>
        <v>43.446946557971017</v>
      </c>
      <c r="H14" s="169" t="s">
        <v>131</v>
      </c>
      <c r="I14" s="168">
        <f>AVERAGE(I10,I12)</f>
        <v>0.63194655797101973</v>
      </c>
      <c r="J14" s="150"/>
      <c r="K14" s="150"/>
      <c r="L14" s="150"/>
      <c r="M14" s="153"/>
      <c r="N14" s="153"/>
    </row>
    <row r="15" spans="1:16" ht="27.75" customHeight="1" x14ac:dyDescent="0.25">
      <c r="A15" s="154"/>
      <c r="B15" s="154"/>
      <c r="C15" s="154"/>
      <c r="D15" s="155"/>
      <c r="E15" s="156"/>
      <c r="F15" s="157">
        <f>AVERAGE(F11,F13)</f>
        <v>43.01</v>
      </c>
      <c r="G15" s="157">
        <f>AVERAGE(G11,G13)</f>
        <v>44.097135593220329</v>
      </c>
      <c r="H15" s="158" t="s">
        <v>132</v>
      </c>
      <c r="I15" s="157">
        <f>AVERAGE(I11,I13)</f>
        <v>1.0871355932203315</v>
      </c>
      <c r="J15" s="156"/>
      <c r="K15" s="156" t="s">
        <v>32</v>
      </c>
      <c r="L15" s="156"/>
      <c r="M15" s="153"/>
      <c r="N15" s="153"/>
    </row>
    <row r="16" spans="1:16" ht="30" customHeight="1" thickBot="1" x14ac:dyDescent="0.3">
      <c r="A16" s="160"/>
      <c r="B16" s="160"/>
      <c r="C16" s="160"/>
      <c r="D16" s="156"/>
      <c r="E16" s="156"/>
      <c r="F16" s="161">
        <f>AVERAGE(F10:F13)</f>
        <v>42.912500000000001</v>
      </c>
      <c r="G16" s="162">
        <f>AVERAGE(G10:G13)</f>
        <v>43.772041075595673</v>
      </c>
      <c r="H16" s="163"/>
      <c r="I16" s="164">
        <f>AVERAGE(I10:I13)</f>
        <v>0.85954107559567561</v>
      </c>
      <c r="J16" s="156"/>
      <c r="K16" s="156"/>
      <c r="L16" s="156"/>
      <c r="M16" s="160"/>
      <c r="N16" s="160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I18" sqref="I18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6" ht="18.75" x14ac:dyDescent="0.3">
      <c r="A4" s="107" t="s">
        <v>65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6" ht="7.5" customHeight="1" x14ac:dyDescent="0.25"/>
    <row r="6" spans="1:16" ht="17.25" x14ac:dyDescent="0.3">
      <c r="A6" s="3" t="s">
        <v>137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6" ht="7.5" customHeight="1" x14ac:dyDescent="0.25"/>
    <row r="8" spans="1:16" s="4" customFormat="1" ht="20.25" customHeight="1" x14ac:dyDescent="0.25">
      <c r="A8" s="108" t="s">
        <v>47</v>
      </c>
      <c r="B8" s="109" t="s">
        <v>17</v>
      </c>
      <c r="C8" s="110" t="s">
        <v>22</v>
      </c>
      <c r="D8" s="109" t="s">
        <v>48</v>
      </c>
      <c r="E8" s="111" t="s">
        <v>49</v>
      </c>
      <c r="F8" s="112" t="s">
        <v>50</v>
      </c>
      <c r="G8" s="113"/>
      <c r="H8" s="113"/>
      <c r="I8" s="114"/>
      <c r="J8" s="115" t="s">
        <v>51</v>
      </c>
      <c r="K8" s="108" t="s">
        <v>52</v>
      </c>
      <c r="L8" s="108"/>
      <c r="M8" s="116"/>
      <c r="N8" s="116"/>
    </row>
    <row r="9" spans="1:16" s="4" customFormat="1" ht="27.75" customHeight="1" thickBot="1" x14ac:dyDescent="0.3">
      <c r="A9" s="108"/>
      <c r="B9" s="109"/>
      <c r="C9" s="117"/>
      <c r="D9" s="109"/>
      <c r="E9" s="118"/>
      <c r="F9" s="119" t="s">
        <v>53</v>
      </c>
      <c r="G9" s="119" t="s">
        <v>54</v>
      </c>
      <c r="H9" s="119" t="s">
        <v>55</v>
      </c>
      <c r="I9" s="120" t="s">
        <v>56</v>
      </c>
      <c r="J9" s="121"/>
      <c r="K9" s="122" t="s">
        <v>57</v>
      </c>
      <c r="L9" s="122" t="s">
        <v>58</v>
      </c>
      <c r="M9" s="123" t="s">
        <v>59</v>
      </c>
      <c r="N9" s="123" t="s">
        <v>60</v>
      </c>
    </row>
    <row r="10" spans="1:16" s="12" customFormat="1" ht="30" customHeight="1" thickBot="1" x14ac:dyDescent="0.3">
      <c r="A10" s="124">
        <v>1</v>
      </c>
      <c r="B10" s="125" t="s">
        <v>104</v>
      </c>
      <c r="C10" s="126">
        <v>7</v>
      </c>
      <c r="D10" s="126">
        <v>39</v>
      </c>
      <c r="E10" s="127">
        <f>D10</f>
        <v>39</v>
      </c>
      <c r="F10" s="141">
        <v>42.39</v>
      </c>
      <c r="G10" s="129">
        <f>(43.68+43.31+43.36+42.78+44.4+43.11+45.09+44.9+43.2+44.35+42.79+42.74+42.93+42.88+42.85+42.76+42.63+42.42+42.85+42.82+42.9+42.85+42.6+42.69+42.39+42.48+43.17+43.3+43.14+42.72+42.71+42.75+42.75+42.77+42.97+42.63+43.3)/37</f>
        <v>43.080270270270283</v>
      </c>
      <c r="H10" s="130">
        <v>2</v>
      </c>
      <c r="I10" s="131">
        <f>G10-F10</f>
        <v>0.69027027027028254</v>
      </c>
      <c r="J10" s="132">
        <v>2.0185185185185184E-2</v>
      </c>
      <c r="K10" s="132">
        <f>J10</f>
        <v>2.0185185185185184E-2</v>
      </c>
      <c r="L10" s="133">
        <f>K10</f>
        <v>2.0185185185185184E-2</v>
      </c>
      <c r="M10" s="134" t="s">
        <v>138</v>
      </c>
      <c r="N10" s="135">
        <v>-32</v>
      </c>
      <c r="O10" s="196" t="s">
        <v>139</v>
      </c>
      <c r="P10" s="197"/>
    </row>
    <row r="11" spans="1:16" s="12" customFormat="1" ht="30" customHeight="1" x14ac:dyDescent="0.25">
      <c r="A11" s="124">
        <v>2</v>
      </c>
      <c r="B11" s="125" t="s">
        <v>112</v>
      </c>
      <c r="C11" s="126">
        <v>21</v>
      </c>
      <c r="D11" s="126">
        <v>84</v>
      </c>
      <c r="E11" s="127">
        <f>D11-D10</f>
        <v>45</v>
      </c>
      <c r="F11" s="218">
        <v>43.75</v>
      </c>
      <c r="G11" s="139">
        <f>(46.5+45.12+45.85+46.7+45.99+44.57+45.16+45.07+44.65+45.03+45.55+45.93+43.75+44.25+44.94+44.76+44.3+45.38+44.81+44.73+45.08+44.22+44.75+44.17+45.48+45.64+45.17+44.86+45.83+43.82+45.75+44.74+44.45+45.13+44.45+44.92+45.22+44.97+45.39+44.5+44.58+45.1+45.79+45.12)/44</f>
        <v>45.049318181818187</v>
      </c>
      <c r="H11" s="130">
        <v>1</v>
      </c>
      <c r="I11" s="131">
        <f>G11-F11</f>
        <v>1.2993181818181867</v>
      </c>
      <c r="J11" s="132">
        <v>4.4791666666666667E-2</v>
      </c>
      <c r="K11" s="132">
        <f>J11-J10</f>
        <v>2.4606481481481483E-2</v>
      </c>
      <c r="L11" s="132">
        <f>K11</f>
        <v>2.4606481481481483E-2</v>
      </c>
      <c r="M11" s="134" t="s">
        <v>140</v>
      </c>
      <c r="N11" s="135"/>
      <c r="O11" s="198"/>
      <c r="P11" s="197"/>
    </row>
    <row r="12" spans="1:16" s="12" customFormat="1" ht="30" customHeight="1" thickBot="1" x14ac:dyDescent="0.3">
      <c r="A12" s="124">
        <v>3</v>
      </c>
      <c r="B12" s="125" t="s">
        <v>104</v>
      </c>
      <c r="C12" s="126">
        <v>8</v>
      </c>
      <c r="D12" s="126">
        <v>124</v>
      </c>
      <c r="E12" s="127">
        <f>D12-D11</f>
        <v>40</v>
      </c>
      <c r="F12" s="167">
        <v>42.4</v>
      </c>
      <c r="G12" s="145">
        <f>(43.46+43.25+42.87+43+42.97+42.64+42.68+42.62+42.87+42.75+42.58+42.5+42.7+42.8+43.23+42.95+42.82+43.41+42.71+42.97+42.73+43.12+42.75+42.45+43.04+42.58+43.07+42.84+43.1+42.6+42.81+42.76+42.45+42.91+42.82+42.87+42.9+42.51+42.4)/39</f>
        <v>42.833076923076916</v>
      </c>
      <c r="H12" s="130">
        <v>2</v>
      </c>
      <c r="I12" s="131">
        <f>G12-F12</f>
        <v>0.43307692307691781</v>
      </c>
      <c r="J12" s="132">
        <v>6.5706018518518525E-2</v>
      </c>
      <c r="K12" s="132">
        <f>J12-J11</f>
        <v>2.0914351851851858E-2</v>
      </c>
      <c r="L12" s="133">
        <f>K12+K10</f>
        <v>4.1099537037037046E-2</v>
      </c>
      <c r="M12" s="134" t="s">
        <v>141</v>
      </c>
      <c r="N12" s="135"/>
      <c r="O12" s="30"/>
    </row>
    <row r="13" spans="1:16" s="12" customFormat="1" ht="30" customHeight="1" thickBot="1" x14ac:dyDescent="0.3">
      <c r="A13" s="142" t="s">
        <v>62</v>
      </c>
      <c r="B13" s="143" t="s">
        <v>112</v>
      </c>
      <c r="C13" s="144">
        <v>10</v>
      </c>
      <c r="D13" s="144">
        <v>158</v>
      </c>
      <c r="E13" s="127">
        <f>D13-D12</f>
        <v>34</v>
      </c>
      <c r="F13" s="203">
        <v>43.72</v>
      </c>
      <c r="G13" s="201">
        <f>(46.17+46+45.42+44.22+44.98+44.02+45.1+44.04+44.35+44.73+47.23+44.23+44.55+44.43+45.49+45.14+45.03+44.05+44.26+44.11+44.55+44.06+44.7+44.42+44.17+44.84+45.68+45.88+45.07+43.93+44.72+45.82+43.72+45.66)/34</f>
        <v>44.84617647058824</v>
      </c>
      <c r="H13" s="167">
        <v>0</v>
      </c>
      <c r="I13" s="146">
        <f>G13-F13</f>
        <v>1.1261764705882413</v>
      </c>
      <c r="J13" s="147">
        <v>8.3414351851851851E-2</v>
      </c>
      <c r="K13" s="147">
        <f>J13-J12</f>
        <v>1.7708333333333326E-2</v>
      </c>
      <c r="L13" s="147">
        <f>K13+K11</f>
        <v>4.2314814814814805E-2</v>
      </c>
      <c r="M13" s="134"/>
      <c r="N13" s="135"/>
    </row>
    <row r="14" spans="1:16" s="12" customFormat="1" ht="30" customHeight="1" x14ac:dyDescent="0.25">
      <c r="A14" s="148"/>
      <c r="B14" s="149"/>
      <c r="C14" s="150"/>
      <c r="D14" s="150"/>
      <c r="E14" s="150"/>
      <c r="F14" s="151">
        <f>AVERAGE(F10,F12)</f>
        <v>42.394999999999996</v>
      </c>
      <c r="G14" s="168">
        <f>AVERAGE(G10,G12)</f>
        <v>42.956673596673596</v>
      </c>
      <c r="H14" s="169" t="s">
        <v>142</v>
      </c>
      <c r="I14" s="168">
        <f>AVERAGE(I10,I12)</f>
        <v>0.56167359667360017</v>
      </c>
      <c r="J14" s="150"/>
      <c r="K14" s="150"/>
      <c r="L14" s="150"/>
      <c r="M14" s="153"/>
      <c r="N14" s="153"/>
    </row>
    <row r="15" spans="1:16" ht="27.75" customHeight="1" x14ac:dyDescent="0.25">
      <c r="A15" s="154"/>
      <c r="B15" s="154"/>
      <c r="C15" s="154"/>
      <c r="D15" s="155"/>
      <c r="E15" s="156"/>
      <c r="F15" s="157">
        <f>AVERAGE(F11,F13)</f>
        <v>43.734999999999999</v>
      </c>
      <c r="G15" s="157">
        <f>AVERAGE(G11,G13)</f>
        <v>44.947747326203213</v>
      </c>
      <c r="H15" s="158" t="s">
        <v>143</v>
      </c>
      <c r="I15" s="157">
        <f>AVERAGE(I11,I13)</f>
        <v>1.212747326203214</v>
      </c>
      <c r="J15" s="156"/>
      <c r="K15" s="156" t="s">
        <v>32</v>
      </c>
      <c r="L15" s="156"/>
      <c r="M15" s="153"/>
      <c r="N15" s="153"/>
    </row>
    <row r="16" spans="1:16" ht="30" customHeight="1" thickBot="1" x14ac:dyDescent="0.3">
      <c r="A16" s="160"/>
      <c r="B16" s="160"/>
      <c r="C16" s="160"/>
      <c r="D16" s="156"/>
      <c r="E16" s="156"/>
      <c r="F16" s="161">
        <f>AVERAGE(F10:F13)</f>
        <v>43.064999999999998</v>
      </c>
      <c r="G16" s="162">
        <f>AVERAGE(G10:G13)</f>
        <v>43.952210461438405</v>
      </c>
      <c r="H16" s="163"/>
      <c r="I16" s="164">
        <f>AVERAGE(I10:I13)</f>
        <v>0.88721046143840709</v>
      </c>
      <c r="J16" s="156"/>
      <c r="K16" s="156"/>
      <c r="L16" s="156"/>
      <c r="M16" s="160"/>
      <c r="N16" s="160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Общие результаты</vt:lpstr>
      <vt:lpstr>Регистрация</vt:lpstr>
      <vt:lpstr>Kozak I razboiniki</vt:lpstr>
      <vt:lpstr>Winni</vt:lpstr>
      <vt:lpstr>Rocknrolla</vt:lpstr>
      <vt:lpstr>Жажда скорости</vt:lpstr>
      <vt:lpstr>Mesnyki</vt:lpstr>
      <vt:lpstr>F1up</vt:lpstr>
      <vt:lpstr>15А18</vt:lpstr>
      <vt:lpstr>dbCar</vt:lpstr>
      <vt:lpstr>5-jt</vt:lpstr>
      <vt:lpstr>Ferrari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2016-08-13T18:20:19Z</dcterms:modified>
</cp:coreProperties>
</file>