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omments2.xml" ContentType="application/vnd.openxmlformats-officedocument.spreadsheetml.comments+xml"/>
  <Override PartName="/xl/comments3.xml" ContentType="application/vnd.openxmlformats-officedocument.spreadsheetml.comments+xml"/>
  <Override PartName="/xl/comments4.xml" ContentType="application/vnd.openxmlformats-officedocument.spreadsheetml.comments+xml"/>
  <Override PartName="/xl/comments5.xml" ContentType="application/vnd.openxmlformats-officedocument.spreadsheetml.comments+xml"/>
  <Override PartName="/xl/comments6.xml" ContentType="application/vnd.openxmlformats-officedocument.spreadsheetml.comments+xml"/>
  <Override PartName="/xl/comments7.xml" ContentType="application/vnd.openxmlformats-officedocument.spreadsheetml.comments+xml"/>
  <Override PartName="/xl/comments8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480" yWindow="375" windowWidth="15480" windowHeight="8985" tabRatio="857"/>
  </bookViews>
  <sheets>
    <sheet name="Общие результаты" sheetId="22" r:id="rId1"/>
    <sheet name="Регистрация" sheetId="23" r:id="rId2"/>
    <sheet name="Ognem Racing" sheetId="40" r:id="rId3"/>
    <sheet name="Fury" sheetId="36" r:id="rId4"/>
    <sheet name="FNT" sheetId="39" r:id="rId5"/>
    <sheet name="Kozak i Razboyniki" sheetId="33" r:id="rId6"/>
    <sheet name="RocknRolla" sheetId="35" r:id="rId7"/>
    <sheet name="Mesnyki" sheetId="34" r:id="rId8"/>
    <sheet name="15А18" sheetId="29" r:id="rId9"/>
    <sheet name="dbCAR" sheetId="38" r:id="rId10"/>
  </sheets>
  <calcPr calcId="145621"/>
</workbook>
</file>

<file path=xl/calcChain.xml><?xml version="1.0" encoding="utf-8"?>
<calcChain xmlns="http://schemas.openxmlformats.org/spreadsheetml/2006/main">
  <c r="G11" i="39" l="1"/>
  <c r="G13" i="38" l="1"/>
  <c r="G12" i="38"/>
  <c r="G11" i="38"/>
  <c r="G10" i="38"/>
  <c r="G10" i="29"/>
  <c r="G9" i="29"/>
  <c r="G8" i="29"/>
  <c r="G7" i="29"/>
  <c r="G13" i="34"/>
  <c r="G12" i="34"/>
  <c r="G15" i="34" s="1"/>
  <c r="G11" i="34"/>
  <c r="G10" i="34"/>
  <c r="G13" i="35"/>
  <c r="G12" i="35"/>
  <c r="G11" i="35"/>
  <c r="G10" i="35"/>
  <c r="G13" i="33"/>
  <c r="G12" i="33"/>
  <c r="G10" i="33"/>
  <c r="G11" i="33"/>
  <c r="G13" i="39"/>
  <c r="G12" i="39"/>
  <c r="G10" i="39"/>
  <c r="G13" i="36"/>
  <c r="G12" i="36"/>
  <c r="G11" i="36"/>
  <c r="G10" i="36"/>
  <c r="G14" i="36" s="1"/>
  <c r="G13" i="40"/>
  <c r="G12" i="40"/>
  <c r="G11" i="40"/>
  <c r="G10" i="40"/>
  <c r="F12" i="29"/>
  <c r="F11" i="29"/>
  <c r="G12" i="29"/>
  <c r="G11" i="29"/>
  <c r="F15" i="34"/>
  <c r="F14" i="34"/>
  <c r="G14" i="34"/>
  <c r="G15" i="35"/>
  <c r="G14" i="35"/>
  <c r="F15" i="35"/>
  <c r="F14" i="35"/>
  <c r="F15" i="33"/>
  <c r="F14" i="33"/>
  <c r="G15" i="33"/>
  <c r="G14" i="33"/>
  <c r="G15" i="39"/>
  <c r="G14" i="39"/>
  <c r="F15" i="39"/>
  <c r="F14" i="39"/>
  <c r="F15" i="36"/>
  <c r="F14" i="36"/>
  <c r="G15" i="36"/>
  <c r="L12" i="33"/>
  <c r="H10" i="22" l="1"/>
  <c r="G10" i="22"/>
  <c r="H9" i="22"/>
  <c r="G9" i="22"/>
  <c r="H8" i="22"/>
  <c r="L11" i="39" l="1"/>
  <c r="L10" i="39"/>
  <c r="L11" i="36"/>
  <c r="L10" i="36"/>
  <c r="L11" i="35"/>
  <c r="L10" i="35"/>
  <c r="L12" i="34"/>
  <c r="L11" i="34"/>
  <c r="L11" i="33"/>
  <c r="L10" i="33"/>
  <c r="L8" i="29"/>
  <c r="K10" i="29"/>
  <c r="K9" i="29"/>
  <c r="K8" i="29"/>
  <c r="K7" i="29"/>
  <c r="K13" i="33"/>
  <c r="L13" i="33" s="1"/>
  <c r="K12" i="33"/>
  <c r="K11" i="33"/>
  <c r="K10" i="33"/>
  <c r="K13" i="34"/>
  <c r="L13" i="34" s="1"/>
  <c r="K12" i="34"/>
  <c r="K11" i="34"/>
  <c r="K10" i="34"/>
  <c r="K13" i="35"/>
  <c r="L13" i="35" s="1"/>
  <c r="K12" i="35"/>
  <c r="L12" i="35" s="1"/>
  <c r="K11" i="35"/>
  <c r="K10" i="35"/>
  <c r="K13" i="36"/>
  <c r="L13" i="36" s="1"/>
  <c r="K12" i="36"/>
  <c r="L12" i="36" s="1"/>
  <c r="K11" i="36"/>
  <c r="K10" i="36"/>
  <c r="K13" i="38"/>
  <c r="K12" i="38"/>
  <c r="K11" i="38"/>
  <c r="K10" i="38"/>
  <c r="K13" i="40"/>
  <c r="K12" i="40"/>
  <c r="K11" i="40"/>
  <c r="K10" i="40"/>
  <c r="K13" i="39"/>
  <c r="L13" i="39" s="1"/>
  <c r="K12" i="39"/>
  <c r="L12" i="39" s="1"/>
  <c r="K11" i="39"/>
  <c r="K10" i="39"/>
  <c r="L9" i="29" l="1"/>
  <c r="L10" i="29"/>
  <c r="G16" i="40"/>
  <c r="F16" i="40"/>
  <c r="G15" i="40"/>
  <c r="F15" i="40"/>
  <c r="G14" i="40"/>
  <c r="F14" i="40"/>
  <c r="L13" i="40"/>
  <c r="I13" i="40"/>
  <c r="E13" i="40"/>
  <c r="L12" i="40"/>
  <c r="I12" i="40"/>
  <c r="I15" i="40" s="1"/>
  <c r="E12" i="40"/>
  <c r="L11" i="40"/>
  <c r="I11" i="40"/>
  <c r="E11" i="40"/>
  <c r="L10" i="40"/>
  <c r="I10" i="40"/>
  <c r="E10" i="40"/>
  <c r="G16" i="39"/>
  <c r="F16" i="39"/>
  <c r="I13" i="39"/>
  <c r="E13" i="39"/>
  <c r="I12" i="39"/>
  <c r="E12" i="39"/>
  <c r="I11" i="39"/>
  <c r="E11" i="39"/>
  <c r="I10" i="39"/>
  <c r="E10" i="39"/>
  <c r="G16" i="38"/>
  <c r="F16" i="38"/>
  <c r="G15" i="38"/>
  <c r="F15" i="38"/>
  <c r="G14" i="38"/>
  <c r="F14" i="38"/>
  <c r="L13" i="38"/>
  <c r="I13" i="38"/>
  <c r="E13" i="38"/>
  <c r="L12" i="38"/>
  <c r="I12" i="38"/>
  <c r="E12" i="38"/>
  <c r="L11" i="38"/>
  <c r="I11" i="38"/>
  <c r="E11" i="38"/>
  <c r="L10" i="38"/>
  <c r="I10" i="38"/>
  <c r="E10" i="38"/>
  <c r="G16" i="36"/>
  <c r="F16" i="36"/>
  <c r="I13" i="36"/>
  <c r="E13" i="36"/>
  <c r="I12" i="36"/>
  <c r="E12" i="36"/>
  <c r="I11" i="36"/>
  <c r="I15" i="36" s="1"/>
  <c r="E11" i="36"/>
  <c r="I10" i="36"/>
  <c r="E10" i="36"/>
  <c r="G16" i="35"/>
  <c r="F16" i="35"/>
  <c r="I13" i="35"/>
  <c r="E13" i="35"/>
  <c r="I12" i="35"/>
  <c r="E12" i="35"/>
  <c r="I11" i="35"/>
  <c r="I15" i="35" s="1"/>
  <c r="E11" i="35"/>
  <c r="I10" i="35"/>
  <c r="I14" i="35" s="1"/>
  <c r="E10" i="35"/>
  <c r="G16" i="34"/>
  <c r="F16" i="34"/>
  <c r="I13" i="34"/>
  <c r="E13" i="34"/>
  <c r="I12" i="34"/>
  <c r="E12" i="34"/>
  <c r="I11" i="34"/>
  <c r="I15" i="34" s="1"/>
  <c r="E11" i="34"/>
  <c r="L10" i="34"/>
  <c r="I10" i="34"/>
  <c r="E10" i="34"/>
  <c r="G16" i="33"/>
  <c r="F16" i="33"/>
  <c r="I13" i="33"/>
  <c r="E13" i="33"/>
  <c r="I12" i="33"/>
  <c r="E12" i="33"/>
  <c r="I11" i="33"/>
  <c r="I15" i="33" s="1"/>
  <c r="E11" i="33"/>
  <c r="I10" i="33"/>
  <c r="E10" i="33"/>
  <c r="I25" i="23"/>
  <c r="I16" i="33" l="1"/>
  <c r="I14" i="33"/>
  <c r="I15" i="39"/>
  <c r="I16" i="39"/>
  <c r="I14" i="39"/>
  <c r="I16" i="36"/>
  <c r="I14" i="36"/>
  <c r="I15" i="38"/>
  <c r="I16" i="38"/>
  <c r="I16" i="34"/>
  <c r="I14" i="34"/>
  <c r="I16" i="35"/>
  <c r="I16" i="40"/>
  <c r="I14" i="40"/>
  <c r="I14" i="38"/>
  <c r="G13" i="29" l="1"/>
  <c r="F13" i="29"/>
  <c r="I10" i="29"/>
  <c r="E10" i="29"/>
  <c r="I9" i="29"/>
  <c r="E9" i="29"/>
  <c r="I8" i="29"/>
  <c r="I12" i="29" s="1"/>
  <c r="E8" i="29"/>
  <c r="L7" i="29"/>
  <c r="I7" i="29"/>
  <c r="I11" i="29" s="1"/>
  <c r="E7" i="29"/>
  <c r="I13" i="29" l="1"/>
  <c r="I23" i="23" l="1"/>
  <c r="I21" i="23"/>
  <c r="I19" i="23"/>
  <c r="I17" i="23"/>
  <c r="I15" i="23"/>
  <c r="I13" i="23"/>
  <c r="I11" i="23"/>
  <c r="I9" i="23"/>
  <c r="I7" i="23"/>
</calcChain>
</file>

<file path=xl/comments1.xml><?xml version="1.0" encoding="utf-8"?>
<comments xmlns="http://schemas.openxmlformats.org/spreadsheetml/2006/main">
  <authors>
    <author>Картинг</author>
  </authors>
  <commentList>
    <comment ref="H9" authorId="0">
      <text>
        <r>
          <rPr>
            <sz val="9"/>
            <color indexed="81"/>
            <rFont val="Tahoma"/>
            <family val="2"/>
            <charset val="204"/>
          </rPr>
          <t>Без учета Лучшего</t>
        </r>
      </text>
    </comment>
  </commentList>
</comments>
</file>

<file path=xl/comments2.xml><?xml version="1.0" encoding="utf-8"?>
<comments xmlns="http://schemas.openxmlformats.org/spreadsheetml/2006/main">
  <authors>
    <author>Картинг</author>
  </authors>
  <commentList>
    <comment ref="H9" authorId="0">
      <text>
        <r>
          <rPr>
            <sz val="9"/>
            <color indexed="81"/>
            <rFont val="Tahoma"/>
            <family val="2"/>
            <charset val="204"/>
          </rPr>
          <t>Без учета Лучшего</t>
        </r>
      </text>
    </comment>
  </commentList>
</comments>
</file>

<file path=xl/comments3.xml><?xml version="1.0" encoding="utf-8"?>
<comments xmlns="http://schemas.openxmlformats.org/spreadsheetml/2006/main">
  <authors>
    <author>Картинг</author>
  </authors>
  <commentList>
    <comment ref="H9" authorId="0">
      <text>
        <r>
          <rPr>
            <sz val="9"/>
            <color indexed="81"/>
            <rFont val="Tahoma"/>
            <family val="2"/>
            <charset val="204"/>
          </rPr>
          <t>Без учета Лучшего</t>
        </r>
      </text>
    </comment>
  </commentList>
</comments>
</file>

<file path=xl/comments4.xml><?xml version="1.0" encoding="utf-8"?>
<comments xmlns="http://schemas.openxmlformats.org/spreadsheetml/2006/main">
  <authors>
    <author>Картинг</author>
  </authors>
  <commentList>
    <comment ref="H9" authorId="0">
      <text>
        <r>
          <rPr>
            <sz val="9"/>
            <color indexed="81"/>
            <rFont val="Tahoma"/>
            <family val="2"/>
            <charset val="204"/>
          </rPr>
          <t>Без учета Лучшего</t>
        </r>
      </text>
    </comment>
  </commentList>
</comments>
</file>

<file path=xl/comments5.xml><?xml version="1.0" encoding="utf-8"?>
<comments xmlns="http://schemas.openxmlformats.org/spreadsheetml/2006/main">
  <authors>
    <author>Картинг</author>
  </authors>
  <commentList>
    <comment ref="H9" authorId="0">
      <text>
        <r>
          <rPr>
            <sz val="9"/>
            <color indexed="81"/>
            <rFont val="Tahoma"/>
            <family val="2"/>
            <charset val="204"/>
          </rPr>
          <t>Без учета Лучшего</t>
        </r>
      </text>
    </comment>
  </commentList>
</comments>
</file>

<file path=xl/comments6.xml><?xml version="1.0" encoding="utf-8"?>
<comments xmlns="http://schemas.openxmlformats.org/spreadsheetml/2006/main">
  <authors>
    <author>Картинг</author>
  </authors>
  <commentList>
    <comment ref="H9" authorId="0">
      <text>
        <r>
          <rPr>
            <sz val="9"/>
            <color indexed="81"/>
            <rFont val="Tahoma"/>
            <family val="2"/>
            <charset val="204"/>
          </rPr>
          <t>Без учета Лучшего</t>
        </r>
      </text>
    </comment>
    <comment ref="G12" authorId="0">
      <text>
        <r>
          <rPr>
            <b/>
            <sz val="9"/>
            <color indexed="81"/>
            <rFont val="Tahoma"/>
            <family val="2"/>
            <charset val="204"/>
          </rPr>
          <t>С учетом вылета в колеса, без него - 41,857</t>
        </r>
      </text>
    </comment>
    <comment ref="I12" authorId="0">
      <text>
        <r>
          <rPr>
            <b/>
            <sz val="9"/>
            <color indexed="81"/>
            <rFont val="Tahoma"/>
            <family val="2"/>
            <charset val="204"/>
          </rPr>
          <t>без вылета - 0,427</t>
        </r>
      </text>
    </comment>
    <comment ref="I15" authorId="0">
      <text>
        <r>
          <rPr>
            <b/>
            <sz val="9"/>
            <color indexed="81"/>
            <rFont val="Tahoma"/>
            <family val="2"/>
            <charset val="204"/>
          </rPr>
          <t>без вылета - 0,364</t>
        </r>
      </text>
    </comment>
  </commentList>
</comments>
</file>

<file path=xl/comments7.xml><?xml version="1.0" encoding="utf-8"?>
<comments xmlns="http://schemas.openxmlformats.org/spreadsheetml/2006/main">
  <authors>
    <author>Картинг</author>
  </authors>
  <commentList>
    <comment ref="H6" authorId="0">
      <text>
        <r>
          <rPr>
            <sz val="9"/>
            <color indexed="81"/>
            <rFont val="Tahoma"/>
            <family val="2"/>
            <charset val="204"/>
          </rPr>
          <t>Без учета Лучшего</t>
        </r>
      </text>
    </comment>
  </commentList>
</comments>
</file>

<file path=xl/comments8.xml><?xml version="1.0" encoding="utf-8"?>
<comments xmlns="http://schemas.openxmlformats.org/spreadsheetml/2006/main">
  <authors>
    <author>Картинг</author>
  </authors>
  <commentList>
    <comment ref="H9" authorId="0">
      <text>
        <r>
          <rPr>
            <sz val="9"/>
            <color indexed="81"/>
            <rFont val="Tahoma"/>
            <family val="2"/>
            <charset val="204"/>
          </rPr>
          <t>Без учета Лучшего</t>
        </r>
      </text>
    </comment>
  </commentList>
</comments>
</file>

<file path=xl/sharedStrings.xml><?xml version="1.0" encoding="utf-8"?>
<sst xmlns="http://schemas.openxmlformats.org/spreadsheetml/2006/main" count="326" uniqueCount="150">
  <si>
    <t>Круг</t>
  </si>
  <si>
    <t>всего у пилота</t>
  </si>
  <si>
    <t>отрезок</t>
  </si>
  <si>
    <t>Пилот</t>
  </si>
  <si>
    <t>Обяза-тельные</t>
  </si>
  <si>
    <t>Команда</t>
  </si>
  <si>
    <t>№</t>
  </si>
  <si>
    <t>Вес</t>
  </si>
  <si>
    <t>Регистрационная форма</t>
  </si>
  <si>
    <t>Финиш</t>
  </si>
  <si>
    <t>Общее время гонки</t>
  </si>
  <si>
    <t>карт</t>
  </si>
  <si>
    <t>Fury</t>
  </si>
  <si>
    <t>Хавило Дима</t>
  </si>
  <si>
    <t>Mesnyki</t>
  </si>
  <si>
    <t>3-1</t>
  </si>
  <si>
    <t>3-2</t>
  </si>
  <si>
    <t>7-1</t>
  </si>
  <si>
    <t>7-2</t>
  </si>
  <si>
    <t>Онащук Максим</t>
  </si>
  <si>
    <t>Хлопонин Андрей</t>
  </si>
  <si>
    <t>1-1</t>
  </si>
  <si>
    <t>1-2</t>
  </si>
  <si>
    <t>8-1</t>
  </si>
  <si>
    <t>8-2</t>
  </si>
  <si>
    <t>FNT</t>
  </si>
  <si>
    <t>4-1</t>
  </si>
  <si>
    <t>Несторенко Андрей</t>
  </si>
  <si>
    <t>4-2</t>
  </si>
  <si>
    <t>9-1</t>
  </si>
  <si>
    <t>9-2</t>
  </si>
  <si>
    <t>2-1</t>
  </si>
  <si>
    <t>2-2</t>
  </si>
  <si>
    <t>Манило Денис</t>
  </si>
  <si>
    <t>5-1</t>
  </si>
  <si>
    <t>5-2</t>
  </si>
  <si>
    <t>Квала</t>
  </si>
  <si>
    <t>Место</t>
  </si>
  <si>
    <t>Среднее</t>
  </si>
  <si>
    <t>Лучший круг</t>
  </si>
  <si>
    <t>Среднее на отрезке</t>
  </si>
  <si>
    <t>стабильность</t>
  </si>
  <si>
    <t>Питы</t>
  </si>
  <si>
    <t>Кругов в 0,1 от лучшего</t>
  </si>
  <si>
    <t>кругов на отрезке</t>
  </si>
  <si>
    <t>Штрафы/ бонусы (сек)</t>
  </si>
  <si>
    <t>Статистика по кругам</t>
  </si>
  <si>
    <t>Денис</t>
  </si>
  <si>
    <t>Ваня</t>
  </si>
  <si>
    <t>Дима</t>
  </si>
  <si>
    <t>Андрей</t>
  </si>
  <si>
    <t>Максим</t>
  </si>
  <si>
    <t>№ в гонке</t>
  </si>
  <si>
    <t>Гонка</t>
  </si>
  <si>
    <t>Лучший круг в гонке</t>
  </si>
  <si>
    <t>Время</t>
  </si>
  <si>
    <t>Круги</t>
  </si>
  <si>
    <t>Время/от лидера</t>
  </si>
  <si>
    <t>От места выше</t>
  </si>
  <si>
    <t>На круге</t>
  </si>
  <si>
    <t>Место в гонке</t>
  </si>
  <si>
    <t>Виталик</t>
  </si>
  <si>
    <t>-</t>
  </si>
  <si>
    <t>Шутка Виталий</t>
  </si>
  <si>
    <t>85</t>
  </si>
  <si>
    <t>73</t>
  </si>
  <si>
    <t>Линнык Владимир</t>
  </si>
  <si>
    <t>Время на трассе</t>
  </si>
  <si>
    <t>dbCAR</t>
  </si>
  <si>
    <t>Плакидюк Виталик</t>
  </si>
  <si>
    <t>Пикулин Павел</t>
  </si>
  <si>
    <t>Горошко Игорь</t>
  </si>
  <si>
    <t>95</t>
  </si>
  <si>
    <t>103</t>
  </si>
  <si>
    <t xml:space="preserve"> </t>
  </si>
  <si>
    <t>Название команды Mesnyki</t>
  </si>
  <si>
    <t>Название команды Ognem Racing</t>
  </si>
  <si>
    <t>Название команды Fury</t>
  </si>
  <si>
    <t>Название команды FNT</t>
  </si>
  <si>
    <t>Таволжан Виталик</t>
  </si>
  <si>
    <t>Шутка Виталик</t>
  </si>
  <si>
    <t>Игорь</t>
  </si>
  <si>
    <t>Бонус</t>
  </si>
  <si>
    <t>Квалификация</t>
  </si>
  <si>
    <t>Серия мини марафонов "Большие Гонки", 23.07.2016, Конфигурация №</t>
  </si>
  <si>
    <t>Серия мини марафонов "Большие Гонки 2016", 4-й этап, 23.07.16</t>
  </si>
  <si>
    <t>Чемпионат мини марафон "Большие Гонки", 4-й этап</t>
  </si>
  <si>
    <t>Винтонив Иван</t>
  </si>
  <si>
    <t>Ognem Racing</t>
  </si>
  <si>
    <t>Пикулин Паша</t>
  </si>
  <si>
    <t>75</t>
  </si>
  <si>
    <t>Стецык Сергей</t>
  </si>
  <si>
    <t>RocknRolla</t>
  </si>
  <si>
    <t>Ткаченко Антон</t>
  </si>
  <si>
    <t>15А18</t>
  </si>
  <si>
    <t>Таволжан Виталий</t>
  </si>
  <si>
    <t>Звягин Григорий</t>
  </si>
  <si>
    <t>Плакидюк Виталий</t>
  </si>
  <si>
    <t>Козак и разбойники</t>
  </si>
  <si>
    <t>Dbcar</t>
  </si>
  <si>
    <t>Кравченко Женя</t>
  </si>
  <si>
    <t>Линнык Володя</t>
  </si>
  <si>
    <t>Козак и Разбойники</t>
  </si>
  <si>
    <t>15A18</t>
  </si>
  <si>
    <t>2:00:12.85</t>
  </si>
  <si>
    <t>2 круга</t>
  </si>
  <si>
    <t>3 круга</t>
  </si>
  <si>
    <t>1 круг</t>
  </si>
  <si>
    <r>
      <t xml:space="preserve">Конфигурация </t>
    </r>
    <r>
      <rPr>
        <b/>
        <i/>
        <sz val="13"/>
        <color indexed="8"/>
        <rFont val="Calibri"/>
        <family val="2"/>
        <charset val="204"/>
      </rPr>
      <t>№3</t>
    </r>
  </si>
  <si>
    <t>Название команды 15А18</t>
  </si>
  <si>
    <t>Название команды Kozak I Razboyniki</t>
  </si>
  <si>
    <t>2:33.30</t>
  </si>
  <si>
    <t>не остановка на пите</t>
  </si>
  <si>
    <t>1:19.37</t>
  </si>
  <si>
    <t>выезд с пита не туда (начислено после гонки)</t>
  </si>
  <si>
    <t>1:49.25</t>
  </si>
  <si>
    <t>2:04.11</t>
  </si>
  <si>
    <t>компенсация за вес</t>
  </si>
  <si>
    <t>1:48.86</t>
  </si>
  <si>
    <t>2:03.95</t>
  </si>
  <si>
    <t>штраф за нарушение против 6</t>
  </si>
  <si>
    <t>2:23.56</t>
  </si>
  <si>
    <t>1:50.74</t>
  </si>
  <si>
    <t>1:48.69</t>
  </si>
  <si>
    <t>Название команды RocknRolla</t>
  </si>
  <si>
    <t>2:15.86</t>
  </si>
  <si>
    <t>1:51.10</t>
  </si>
  <si>
    <t>1:49.03</t>
  </si>
  <si>
    <t>2:20.16</t>
  </si>
  <si>
    <t>1:49.20</t>
  </si>
  <si>
    <t>2:31.29</t>
  </si>
  <si>
    <t>компенсация за поломку (начислена после финиша)</t>
  </si>
  <si>
    <t>Название команды dbCAR</t>
  </si>
  <si>
    <t>пит без остановки</t>
  </si>
  <si>
    <t>2:29.10</t>
  </si>
  <si>
    <t>1:54.48</t>
  </si>
  <si>
    <t>1:50.94</t>
  </si>
  <si>
    <t>1:19.68</t>
  </si>
  <si>
    <t>бонус за вес</t>
  </si>
  <si>
    <t>1:49.21</t>
  </si>
  <si>
    <t>2:10.40</t>
  </si>
  <si>
    <t>1:48.05</t>
  </si>
  <si>
    <t>1:57.42</t>
  </si>
  <si>
    <t>компенсация за пит</t>
  </si>
  <si>
    <t>Паша</t>
  </si>
  <si>
    <t>Сергей</t>
  </si>
  <si>
    <t>Антон</t>
  </si>
  <si>
    <t>Григорий</t>
  </si>
  <si>
    <t>Женя</t>
  </si>
  <si>
    <t>Володя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</si>
</sst>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64" formatCode="h:mm:ss;@"/>
    <numFmt numFmtId="165" formatCode="0.000"/>
    <numFmt numFmtId="166" formatCode="mm:ss.0;@"/>
  </numFmts>
  <fonts count="20" x14ac:knownFonts="1">
    <font>
      <sz val="11"/>
      <color theme="1"/>
      <name val="Calibri"/>
      <family val="2"/>
      <charset val="204"/>
      <scheme val="minor"/>
    </font>
    <font>
      <b/>
      <sz val="11"/>
      <color indexed="8"/>
      <name val="Calibri"/>
      <family val="2"/>
      <charset val="204"/>
    </font>
    <font>
      <sz val="12"/>
      <color indexed="8"/>
      <name val="Calibri"/>
      <family val="2"/>
      <charset val="204"/>
    </font>
    <font>
      <strike/>
      <sz val="12"/>
      <color indexed="8"/>
      <name val="Calibri"/>
      <family val="2"/>
      <charset val="204"/>
    </font>
    <font>
      <b/>
      <sz val="13"/>
      <color indexed="8"/>
      <name val="Calibri"/>
      <family val="2"/>
      <charset val="204"/>
    </font>
    <font>
      <b/>
      <sz val="14"/>
      <color indexed="8"/>
      <name val="Calibri"/>
      <family val="2"/>
      <charset val="204"/>
    </font>
    <font>
      <b/>
      <sz val="16"/>
      <color indexed="8"/>
      <name val="Calibri"/>
      <family val="2"/>
      <charset val="204"/>
    </font>
    <font>
      <b/>
      <sz val="18"/>
      <color indexed="8"/>
      <name val="Calibri"/>
      <family val="2"/>
      <charset val="204"/>
    </font>
    <font>
      <sz val="9"/>
      <color indexed="81"/>
      <name val="Tahoma"/>
      <family val="2"/>
      <charset val="204"/>
    </font>
    <font>
      <b/>
      <sz val="12"/>
      <color rgb="FFFF0000"/>
      <name val="Calibri"/>
      <family val="2"/>
      <charset val="204"/>
    </font>
    <font>
      <sz val="12"/>
      <name val="Calibri"/>
      <family val="2"/>
      <charset val="204"/>
    </font>
    <font>
      <sz val="12"/>
      <color theme="1"/>
      <name val="Calibri"/>
      <family val="2"/>
      <charset val="204"/>
      <scheme val="minor"/>
    </font>
    <font>
      <b/>
      <sz val="15"/>
      <color indexed="8"/>
      <name val="Calibri"/>
      <family val="2"/>
      <charset val="204"/>
    </font>
    <font>
      <sz val="20"/>
      <color theme="1"/>
      <name val="Calibri"/>
      <family val="2"/>
      <charset val="204"/>
      <scheme val="minor"/>
    </font>
    <font>
      <sz val="14"/>
      <color theme="1"/>
      <name val="Calibri"/>
      <family val="2"/>
      <charset val="204"/>
      <scheme val="minor"/>
    </font>
    <font>
      <sz val="12"/>
      <name val="Calibri"/>
      <family val="2"/>
      <charset val="204"/>
      <scheme val="minor"/>
    </font>
    <font>
      <sz val="15"/>
      <color theme="1"/>
      <name val="Calibri"/>
      <family val="2"/>
      <charset val="204"/>
      <scheme val="minor"/>
    </font>
    <font>
      <sz val="14"/>
      <color indexed="8"/>
      <name val="Calibri"/>
      <family val="2"/>
      <charset val="204"/>
    </font>
    <font>
      <b/>
      <i/>
      <sz val="13"/>
      <color indexed="8"/>
      <name val="Calibri"/>
      <family val="2"/>
      <charset val="204"/>
    </font>
    <font>
      <b/>
      <sz val="9"/>
      <color indexed="81"/>
      <name val="Tahoma"/>
      <family val="2"/>
      <charset val="204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92D050"/>
        <bgColor indexed="64"/>
      </patternFill>
    </fill>
  </fills>
  <borders count="4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181">
    <xf numFmtId="0" fontId="0" fillId="0" borderId="0" xfId="0"/>
    <xf numFmtId="0" fontId="0" fillId="0" borderId="0" xfId="0" applyAlignment="1">
      <alignment horizontal="center"/>
    </xf>
    <xf numFmtId="0" fontId="0" fillId="0" borderId="0" xfId="0" applyAlignment="1">
      <alignment vertical="center"/>
    </xf>
    <xf numFmtId="0" fontId="2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vertical="center"/>
    </xf>
    <xf numFmtId="0" fontId="0" fillId="0" borderId="6" xfId="0" applyBorder="1" applyAlignment="1">
      <alignment horizontal="center" vertical="center"/>
    </xf>
    <xf numFmtId="0" fontId="2" fillId="0" borderId="10" xfId="0" applyFont="1" applyBorder="1" applyAlignment="1">
      <alignment vertical="center"/>
    </xf>
    <xf numFmtId="0" fontId="5" fillId="0" borderId="0" xfId="0" applyFont="1" applyBorder="1" applyAlignment="1">
      <alignment horizontal="center"/>
    </xf>
    <xf numFmtId="0" fontId="0" fillId="0" borderId="0" xfId="0" applyAlignment="1">
      <alignment horizontal="center" vertical="center"/>
    </xf>
    <xf numFmtId="164" fontId="2" fillId="0" borderId="1" xfId="0" applyNumberFormat="1" applyFont="1" applyBorder="1" applyAlignment="1">
      <alignment horizontal="center" vertical="center"/>
    </xf>
    <xf numFmtId="164" fontId="3" fillId="0" borderId="1" xfId="0" applyNumberFormat="1" applyFont="1" applyBorder="1" applyAlignment="1">
      <alignment horizontal="center" vertical="center"/>
    </xf>
    <xf numFmtId="0" fontId="9" fillId="2" borderId="24" xfId="0" applyFont="1" applyFill="1" applyBorder="1" applyAlignment="1">
      <alignment horizontal="center" vertical="center"/>
    </xf>
    <xf numFmtId="0" fontId="2" fillId="0" borderId="22" xfId="0" applyFont="1" applyBorder="1" applyAlignment="1">
      <alignment vertical="center"/>
    </xf>
    <xf numFmtId="0" fontId="2" fillId="0" borderId="22" xfId="0" applyFont="1" applyBorder="1" applyAlignment="1">
      <alignment horizontal="center" vertical="center"/>
    </xf>
    <xf numFmtId="0" fontId="2" fillId="0" borderId="16" xfId="0" applyFont="1" applyFill="1" applyBorder="1" applyAlignment="1">
      <alignment horizontal="center" vertical="center"/>
    </xf>
    <xf numFmtId="0" fontId="9" fillId="0" borderId="24" xfId="0" applyFont="1" applyFill="1" applyBorder="1" applyAlignment="1">
      <alignment horizontal="center" vertical="center"/>
    </xf>
    <xf numFmtId="0" fontId="10" fillId="0" borderId="1" xfId="0" applyFont="1" applyFill="1" applyBorder="1" applyAlignment="1">
      <alignment horizontal="center" vertical="center"/>
    </xf>
    <xf numFmtId="0" fontId="10" fillId="0" borderId="10" xfId="0" applyFont="1" applyFill="1" applyBorder="1" applyAlignment="1">
      <alignment horizontal="center" vertical="center"/>
    </xf>
    <xf numFmtId="164" fontId="2" fillId="0" borderId="10" xfId="0" applyNumberFormat="1" applyFont="1" applyBorder="1" applyAlignment="1">
      <alignment horizontal="center" vertical="center"/>
    </xf>
    <xf numFmtId="165" fontId="10" fillId="0" borderId="1" xfId="0" applyNumberFormat="1" applyFont="1" applyFill="1" applyBorder="1" applyAlignment="1">
      <alignment horizontal="center" vertical="center"/>
    </xf>
    <xf numFmtId="165" fontId="10" fillId="0" borderId="20" xfId="0" applyNumberFormat="1" applyFont="1" applyFill="1" applyBorder="1" applyAlignment="1">
      <alignment horizontal="center" vertical="center"/>
    </xf>
    <xf numFmtId="0" fontId="0" fillId="0" borderId="5" xfId="0" applyFill="1" applyBorder="1" applyAlignment="1">
      <alignment horizontal="center" vertical="center"/>
    </xf>
    <xf numFmtId="0" fontId="0" fillId="0" borderId="20" xfId="0" applyFill="1" applyBorder="1" applyAlignment="1">
      <alignment horizontal="center" vertical="center"/>
    </xf>
    <xf numFmtId="0" fontId="0" fillId="0" borderId="0" xfId="0" applyAlignment="1"/>
    <xf numFmtId="0" fontId="0" fillId="0" borderId="0" xfId="0" applyFill="1" applyBorder="1" applyAlignment="1"/>
    <xf numFmtId="0" fontId="0" fillId="0" borderId="1" xfId="0" applyFill="1" applyBorder="1" applyAlignment="1">
      <alignment horizontal="center" vertical="center"/>
    </xf>
    <xf numFmtId="0" fontId="1" fillId="0" borderId="1" xfId="0" applyFont="1" applyBorder="1" applyAlignment="1">
      <alignment horizontal="center" vertical="center" wrapText="1"/>
    </xf>
    <xf numFmtId="0" fontId="0" fillId="0" borderId="14" xfId="0" applyBorder="1" applyAlignment="1">
      <alignment horizontal="center" vertical="center"/>
    </xf>
    <xf numFmtId="0" fontId="0" fillId="0" borderId="25" xfId="0" applyBorder="1" applyAlignment="1">
      <alignment horizontal="center" vertical="center"/>
    </xf>
    <xf numFmtId="2" fontId="0" fillId="0" borderId="20" xfId="0" applyNumberFormat="1" applyFill="1" applyBorder="1" applyAlignment="1">
      <alignment horizontal="center" vertical="center"/>
    </xf>
    <xf numFmtId="2" fontId="0" fillId="0" borderId="5" xfId="0" applyNumberFormat="1" applyFill="1" applyBorder="1" applyAlignment="1">
      <alignment horizontal="center" vertical="center"/>
    </xf>
    <xf numFmtId="165" fontId="0" fillId="0" borderId="6" xfId="0" applyNumberFormat="1" applyFill="1" applyBorder="1" applyAlignment="1">
      <alignment horizontal="center" vertical="center"/>
    </xf>
    <xf numFmtId="0" fontId="2" fillId="0" borderId="10" xfId="0" applyFont="1" applyBorder="1" applyAlignment="1">
      <alignment horizontal="center" vertical="center"/>
    </xf>
    <xf numFmtId="165" fontId="11" fillId="3" borderId="4" xfId="0" applyNumberFormat="1" applyFont="1" applyFill="1" applyBorder="1" applyAlignment="1">
      <alignment horizontal="center" vertical="center"/>
    </xf>
    <xf numFmtId="165" fontId="11" fillId="3" borderId="3" xfId="0" applyNumberFormat="1" applyFont="1" applyFill="1" applyBorder="1" applyAlignment="1">
      <alignment horizontal="center" vertical="center"/>
    </xf>
    <xf numFmtId="165" fontId="11" fillId="0" borderId="3" xfId="0" applyNumberFormat="1" applyFont="1" applyBorder="1" applyAlignment="1">
      <alignment horizontal="center" vertical="center"/>
    </xf>
    <xf numFmtId="165" fontId="11" fillId="3" borderId="2" xfId="0" applyNumberFormat="1" applyFont="1" applyFill="1" applyBorder="1" applyAlignment="1">
      <alignment horizontal="center" vertical="center"/>
    </xf>
    <xf numFmtId="0" fontId="0" fillId="0" borderId="19" xfId="0" applyBorder="1" applyAlignment="1">
      <alignment horizontal="center" vertical="center"/>
    </xf>
    <xf numFmtId="0" fontId="0" fillId="0" borderId="13" xfId="0" applyBorder="1" applyAlignment="1">
      <alignment horizontal="center" vertical="center"/>
    </xf>
    <xf numFmtId="0" fontId="0" fillId="0" borderId="34" xfId="0" applyBorder="1" applyAlignment="1">
      <alignment horizontal="center" vertical="center"/>
    </xf>
    <xf numFmtId="165" fontId="15" fillId="0" borderId="1" xfId="0" applyNumberFormat="1" applyFont="1" applyFill="1" applyBorder="1" applyAlignment="1">
      <alignment horizontal="center" vertical="center"/>
    </xf>
    <xf numFmtId="165" fontId="0" fillId="0" borderId="13" xfId="0" applyNumberFormat="1" applyFill="1" applyBorder="1" applyAlignment="1">
      <alignment horizontal="center" vertical="center"/>
    </xf>
    <xf numFmtId="0" fontId="0" fillId="0" borderId="12" xfId="0" applyFill="1" applyBorder="1" applyAlignment="1">
      <alignment horizontal="center" vertical="center"/>
    </xf>
    <xf numFmtId="0" fontId="0" fillId="0" borderId="28" xfId="0" applyFill="1" applyBorder="1" applyAlignment="1">
      <alignment horizontal="center" vertical="center"/>
    </xf>
    <xf numFmtId="2" fontId="0" fillId="0" borderId="12" xfId="0" applyNumberFormat="1" applyFill="1" applyBorder="1" applyAlignment="1">
      <alignment horizontal="center" vertical="center"/>
    </xf>
    <xf numFmtId="2" fontId="0" fillId="0" borderId="28" xfId="0" applyNumberFormat="1" applyFill="1" applyBorder="1" applyAlignment="1">
      <alignment horizontal="center" vertical="center"/>
    </xf>
    <xf numFmtId="0" fontId="0" fillId="0" borderId="20" xfId="0" applyFont="1" applyFill="1" applyBorder="1" applyAlignment="1">
      <alignment horizontal="center" vertical="center"/>
    </xf>
    <xf numFmtId="0" fontId="0" fillId="0" borderId="1" xfId="0" applyFont="1" applyBorder="1" applyAlignment="1">
      <alignment horizontal="center" vertical="center" wrapText="1"/>
    </xf>
    <xf numFmtId="0" fontId="0" fillId="0" borderId="0" xfId="0" applyFont="1" applyAlignment="1">
      <alignment horizontal="center"/>
    </xf>
    <xf numFmtId="166" fontId="11" fillId="0" borderId="1" xfId="0" applyNumberFormat="1" applyFont="1" applyBorder="1" applyAlignment="1">
      <alignment horizontal="center" vertical="center" wrapText="1"/>
    </xf>
    <xf numFmtId="0" fontId="11" fillId="0" borderId="1" xfId="0" applyFont="1" applyBorder="1" applyAlignment="1">
      <alignment horizontal="center" vertical="center" wrapText="1"/>
    </xf>
    <xf numFmtId="165" fontId="11" fillId="0" borderId="9" xfId="0" applyNumberFormat="1" applyFont="1" applyBorder="1" applyAlignment="1">
      <alignment horizontal="center" vertical="center"/>
    </xf>
    <xf numFmtId="165" fontId="11" fillId="0" borderId="8" xfId="0" applyNumberFormat="1" applyFont="1" applyBorder="1" applyAlignment="1">
      <alignment horizontal="center" vertical="center"/>
    </xf>
    <xf numFmtId="165" fontId="11" fillId="0" borderId="12" xfId="0" applyNumberFormat="1" applyFont="1" applyBorder="1" applyAlignment="1">
      <alignment horizontal="center" vertical="center"/>
    </xf>
    <xf numFmtId="0" fontId="11" fillId="0" borderId="0" xfId="0" applyFont="1" applyAlignment="1">
      <alignment vertical="center"/>
    </xf>
    <xf numFmtId="0" fontId="11" fillId="0" borderId="0" xfId="0" applyFont="1" applyBorder="1"/>
    <xf numFmtId="0" fontId="11" fillId="0" borderId="0" xfId="0" applyFont="1" applyBorder="1" applyAlignment="1">
      <alignment horizontal="center"/>
    </xf>
    <xf numFmtId="0" fontId="11" fillId="0" borderId="0" xfId="0" applyFont="1" applyAlignment="1">
      <alignment horizontal="center"/>
    </xf>
    <xf numFmtId="165" fontId="11" fillId="0" borderId="6" xfId="0" applyNumberFormat="1" applyFont="1" applyBorder="1" applyAlignment="1">
      <alignment horizontal="center" vertical="center"/>
    </xf>
    <xf numFmtId="165" fontId="11" fillId="0" borderId="1" xfId="0" applyNumberFormat="1" applyFont="1" applyBorder="1" applyAlignment="1">
      <alignment horizontal="center" vertical="center"/>
    </xf>
    <xf numFmtId="165" fontId="11" fillId="0" borderId="5" xfId="0" applyNumberFormat="1" applyFont="1" applyBorder="1" applyAlignment="1">
      <alignment horizontal="center" vertical="center"/>
    </xf>
    <xf numFmtId="0" fontId="11" fillId="0" borderId="0" xfId="0" applyFont="1"/>
    <xf numFmtId="0" fontId="15" fillId="0" borderId="10" xfId="0" applyFont="1" applyFill="1" applyBorder="1" applyAlignment="1">
      <alignment horizontal="center" vertical="center"/>
    </xf>
    <xf numFmtId="0" fontId="11" fillId="0" borderId="1" xfId="0" applyFont="1" applyBorder="1" applyAlignment="1">
      <alignment horizontal="center" vertical="center"/>
    </xf>
    <xf numFmtId="0" fontId="11" fillId="0" borderId="10" xfId="0" applyFont="1" applyBorder="1" applyAlignment="1">
      <alignment horizontal="center" vertical="center"/>
    </xf>
    <xf numFmtId="0" fontId="11" fillId="0" borderId="22" xfId="0" applyFont="1" applyBorder="1" applyAlignment="1">
      <alignment horizontal="center" vertical="center"/>
    </xf>
    <xf numFmtId="0" fontId="15" fillId="0" borderId="8" xfId="0" applyFont="1" applyFill="1" applyBorder="1" applyAlignment="1">
      <alignment horizontal="center" vertical="center"/>
    </xf>
    <xf numFmtId="0" fontId="15" fillId="0" borderId="26" xfId="0" applyFont="1" applyFill="1" applyBorder="1" applyAlignment="1">
      <alignment horizontal="center" vertical="center"/>
    </xf>
    <xf numFmtId="0" fontId="0" fillId="0" borderId="10" xfId="0" applyFont="1" applyBorder="1" applyAlignment="1">
      <alignment horizontal="center" vertical="center" wrapText="1"/>
    </xf>
    <xf numFmtId="0" fontId="0" fillId="0" borderId="1" xfId="0" applyFont="1" applyBorder="1" applyAlignment="1">
      <alignment horizontal="center" wrapText="1"/>
    </xf>
    <xf numFmtId="0" fontId="0" fillId="0" borderId="4" xfId="0" applyBorder="1" applyAlignment="1">
      <alignment horizontal="center" vertical="center"/>
    </xf>
    <xf numFmtId="2" fontId="10" fillId="0" borderId="8" xfId="0" applyNumberFormat="1" applyFont="1" applyFill="1" applyBorder="1" applyAlignment="1">
      <alignment horizontal="center" vertical="center"/>
    </xf>
    <xf numFmtId="0" fontId="14" fillId="0" borderId="3" xfId="0" applyFont="1" applyBorder="1" applyAlignment="1">
      <alignment horizontal="center" vertical="center"/>
    </xf>
    <xf numFmtId="0" fontId="14" fillId="0" borderId="2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 wrapText="1"/>
    </xf>
    <xf numFmtId="0" fontId="12" fillId="0" borderId="4" xfId="0" applyFont="1" applyBorder="1" applyAlignment="1">
      <alignment horizontal="center" vertical="center" wrapText="1"/>
    </xf>
    <xf numFmtId="0" fontId="5" fillId="0" borderId="3" xfId="0" applyFont="1" applyBorder="1" applyAlignment="1">
      <alignment horizontal="center" vertical="center" wrapText="1"/>
    </xf>
    <xf numFmtId="0" fontId="0" fillId="0" borderId="28" xfId="0" applyFill="1" applyBorder="1" applyAlignment="1">
      <alignment horizontal="left" vertical="center"/>
    </xf>
    <xf numFmtId="0" fontId="0" fillId="0" borderId="15" xfId="0" applyFill="1" applyBorder="1" applyAlignment="1">
      <alignment horizontal="center" vertical="center"/>
    </xf>
    <xf numFmtId="2" fontId="0" fillId="0" borderId="11" xfId="0" applyNumberFormat="1" applyFill="1" applyBorder="1" applyAlignment="1">
      <alignment horizontal="center" vertical="center"/>
    </xf>
    <xf numFmtId="0" fontId="0" fillId="0" borderId="20" xfId="0" applyFill="1" applyBorder="1" applyAlignment="1">
      <alignment horizontal="left" vertical="center"/>
    </xf>
    <xf numFmtId="0" fontId="0" fillId="0" borderId="16" xfId="0" applyFill="1" applyBorder="1" applyAlignment="1">
      <alignment horizontal="center" vertical="center"/>
    </xf>
    <xf numFmtId="2" fontId="0" fillId="0" borderId="1" xfId="0" applyNumberFormat="1" applyFill="1" applyBorder="1" applyAlignment="1">
      <alignment horizontal="center" vertical="center"/>
    </xf>
    <xf numFmtId="165" fontId="0" fillId="0" borderId="6" xfId="0" applyNumberFormat="1" applyFont="1" applyFill="1" applyBorder="1" applyAlignment="1">
      <alignment horizontal="center" vertical="center"/>
    </xf>
    <xf numFmtId="49" fontId="0" fillId="0" borderId="1" xfId="0" applyNumberFormat="1" applyFill="1" applyBorder="1" applyAlignment="1">
      <alignment horizontal="center" vertical="center"/>
    </xf>
    <xf numFmtId="0" fontId="0" fillId="0" borderId="35" xfId="0" applyFill="1" applyBorder="1" applyAlignment="1">
      <alignment horizontal="left" vertical="center"/>
    </xf>
    <xf numFmtId="0" fontId="0" fillId="0" borderId="17" xfId="0" applyFill="1" applyBorder="1" applyAlignment="1">
      <alignment horizontal="center" vertical="center"/>
    </xf>
    <xf numFmtId="165" fontId="0" fillId="0" borderId="4" xfId="0" applyNumberFormat="1" applyFill="1" applyBorder="1" applyAlignment="1">
      <alignment horizontal="center" vertical="center"/>
    </xf>
    <xf numFmtId="0" fontId="0" fillId="0" borderId="2" xfId="0" applyFill="1" applyBorder="1" applyAlignment="1">
      <alignment horizontal="center" vertical="center"/>
    </xf>
    <xf numFmtId="0" fontId="0" fillId="0" borderId="35" xfId="0" applyFill="1" applyBorder="1" applyAlignment="1">
      <alignment horizontal="center" vertical="center"/>
    </xf>
    <xf numFmtId="0" fontId="0" fillId="0" borderId="3" xfId="0" applyFill="1" applyBorder="1" applyAlignment="1">
      <alignment horizontal="center" vertical="center"/>
    </xf>
    <xf numFmtId="2" fontId="0" fillId="0" borderId="2" xfId="0" applyNumberFormat="1" applyFill="1" applyBorder="1" applyAlignment="1">
      <alignment horizontal="center" vertical="center"/>
    </xf>
    <xf numFmtId="2" fontId="0" fillId="0" borderId="35" xfId="0" applyNumberFormat="1" applyFill="1" applyBorder="1" applyAlignment="1">
      <alignment horizontal="center" vertical="center"/>
    </xf>
    <xf numFmtId="0" fontId="14" fillId="0" borderId="38" xfId="0" applyFont="1" applyFill="1" applyBorder="1" applyAlignment="1">
      <alignment vertical="center"/>
    </xf>
    <xf numFmtId="49" fontId="14" fillId="0" borderId="28" xfId="0" applyNumberFormat="1" applyFont="1" applyFill="1" applyBorder="1" applyAlignment="1">
      <alignment horizontal="center" vertical="center"/>
    </xf>
    <xf numFmtId="0" fontId="14" fillId="0" borderId="11" xfId="0" applyFont="1" applyFill="1" applyBorder="1" applyAlignment="1">
      <alignment horizontal="center" vertical="center"/>
    </xf>
    <xf numFmtId="0" fontId="17" fillId="0" borderId="15" xfId="0" applyFont="1" applyFill="1" applyBorder="1" applyAlignment="1">
      <alignment horizontal="center" vertical="center"/>
    </xf>
    <xf numFmtId="0" fontId="17" fillId="0" borderId="9" xfId="0" applyFont="1" applyFill="1" applyBorder="1" applyAlignment="1">
      <alignment horizontal="center" vertical="center"/>
    </xf>
    <xf numFmtId="0" fontId="17" fillId="0" borderId="8" xfId="0" applyFont="1" applyFill="1" applyBorder="1" applyAlignment="1">
      <alignment horizontal="center" vertical="center"/>
    </xf>
    <xf numFmtId="0" fontId="14" fillId="0" borderId="37" xfId="0" applyFont="1" applyFill="1" applyBorder="1" applyAlignment="1">
      <alignment vertical="center"/>
    </xf>
    <xf numFmtId="49" fontId="14" fillId="0" borderId="20" xfId="0" applyNumberFormat="1" applyFont="1" applyFill="1" applyBorder="1" applyAlignment="1">
      <alignment horizontal="center" vertical="center"/>
    </xf>
    <xf numFmtId="0" fontId="17" fillId="0" borderId="16" xfId="0" applyFont="1" applyFill="1" applyBorder="1" applyAlignment="1">
      <alignment horizontal="center" vertical="center"/>
    </xf>
    <xf numFmtId="0" fontId="17" fillId="0" borderId="6" xfId="0" applyFont="1" applyFill="1" applyBorder="1" applyAlignment="1">
      <alignment horizontal="center" vertical="center"/>
    </xf>
    <xf numFmtId="0" fontId="17" fillId="0" borderId="1" xfId="0" applyFont="1" applyFill="1" applyBorder="1" applyAlignment="1">
      <alignment horizontal="center" vertical="center"/>
    </xf>
    <xf numFmtId="0" fontId="14" fillId="0" borderId="36" xfId="0" applyFont="1" applyFill="1" applyBorder="1" applyAlignment="1">
      <alignment vertical="center"/>
    </xf>
    <xf numFmtId="49" fontId="14" fillId="0" borderId="21" xfId="0" applyNumberFormat="1" applyFont="1" applyFill="1" applyBorder="1" applyAlignment="1">
      <alignment horizontal="center" vertical="center"/>
    </xf>
    <xf numFmtId="0" fontId="17" fillId="0" borderId="18" xfId="0" applyFont="1" applyFill="1" applyBorder="1" applyAlignment="1">
      <alignment horizontal="center" vertical="center"/>
    </xf>
    <xf numFmtId="0" fontId="14" fillId="0" borderId="16" xfId="0" applyFont="1" applyFill="1" applyBorder="1" applyAlignment="1">
      <alignment horizontal="center" vertical="center"/>
    </xf>
    <xf numFmtId="0" fontId="14" fillId="0" borderId="6" xfId="0" applyFont="1" applyFill="1" applyBorder="1" applyAlignment="1">
      <alignment horizontal="center" vertical="center"/>
    </xf>
    <xf numFmtId="0" fontId="14" fillId="0" borderId="1" xfId="0" applyFont="1" applyFill="1" applyBorder="1" applyAlignment="1">
      <alignment horizontal="center" vertical="center"/>
    </xf>
    <xf numFmtId="0" fontId="14" fillId="0" borderId="39" xfId="0" applyFont="1" applyFill="1" applyBorder="1" applyAlignment="1">
      <alignment vertical="center"/>
    </xf>
    <xf numFmtId="49" fontId="14" fillId="0" borderId="35" xfId="0" applyNumberFormat="1" applyFont="1" applyFill="1" applyBorder="1" applyAlignment="1">
      <alignment horizontal="center" vertical="center"/>
    </xf>
    <xf numFmtId="0" fontId="14" fillId="0" borderId="4" xfId="0" applyFont="1" applyFill="1" applyBorder="1" applyAlignment="1">
      <alignment horizontal="center" vertical="center"/>
    </xf>
    <xf numFmtId="0" fontId="14" fillId="0" borderId="3" xfId="0" applyFont="1" applyFill="1" applyBorder="1" applyAlignment="1">
      <alignment horizontal="center" vertical="center"/>
    </xf>
    <xf numFmtId="0" fontId="14" fillId="0" borderId="40" xfId="0" applyFont="1" applyFill="1" applyBorder="1" applyAlignment="1">
      <alignment vertical="center"/>
    </xf>
    <xf numFmtId="0" fontId="14" fillId="0" borderId="5" xfId="0" applyFont="1" applyFill="1" applyBorder="1" applyAlignment="1">
      <alignment vertical="center"/>
    </xf>
    <xf numFmtId="0" fontId="14" fillId="0" borderId="12" xfId="0" applyFont="1" applyFill="1" applyBorder="1" applyAlignment="1">
      <alignment vertical="center"/>
    </xf>
    <xf numFmtId="165" fontId="2" fillId="0" borderId="20" xfId="0" applyNumberFormat="1" applyFont="1" applyFill="1" applyBorder="1" applyAlignment="1">
      <alignment horizontal="center" vertical="center"/>
    </xf>
    <xf numFmtId="0" fontId="15" fillId="0" borderId="1" xfId="0" applyFont="1" applyFill="1" applyBorder="1" applyAlignment="1">
      <alignment horizontal="center" vertical="center"/>
    </xf>
    <xf numFmtId="2" fontId="10" fillId="0" borderId="1" xfId="0" applyNumberFormat="1" applyFont="1" applyFill="1" applyBorder="1" applyAlignment="1">
      <alignment horizontal="center" vertical="center"/>
    </xf>
    <xf numFmtId="165" fontId="2" fillId="0" borderId="25" xfId="0" applyNumberFormat="1" applyFont="1" applyFill="1" applyBorder="1" applyAlignment="1">
      <alignment horizontal="center" vertical="center"/>
    </xf>
    <xf numFmtId="0" fontId="14" fillId="0" borderId="40" xfId="0" applyFont="1" applyFill="1" applyBorder="1" applyAlignment="1">
      <alignment horizontal="center" vertical="center"/>
    </xf>
    <xf numFmtId="0" fontId="17" fillId="0" borderId="5" xfId="0" applyFont="1" applyFill="1" applyBorder="1" applyAlignment="1">
      <alignment horizontal="center" vertical="center"/>
    </xf>
    <xf numFmtId="2" fontId="9" fillId="0" borderId="24" xfId="0" applyNumberFormat="1" applyFont="1" applyFill="1" applyBorder="1" applyAlignment="1">
      <alignment horizontal="center" vertical="center"/>
    </xf>
    <xf numFmtId="0" fontId="9" fillId="0" borderId="41" xfId="0" applyFont="1" applyFill="1" applyBorder="1" applyAlignment="1">
      <alignment horizontal="center" vertical="center"/>
    </xf>
    <xf numFmtId="2" fontId="9" fillId="0" borderId="42" xfId="0" applyNumberFormat="1" applyFont="1" applyFill="1" applyBorder="1" applyAlignment="1">
      <alignment horizontal="center" vertical="center"/>
    </xf>
    <xf numFmtId="0" fontId="9" fillId="2" borderId="41" xfId="0" applyFont="1" applyFill="1" applyBorder="1" applyAlignment="1">
      <alignment horizontal="center" vertical="center"/>
    </xf>
    <xf numFmtId="2" fontId="9" fillId="2" borderId="42" xfId="0" applyNumberFormat="1" applyFont="1" applyFill="1" applyBorder="1" applyAlignment="1">
      <alignment horizontal="center" vertical="center"/>
    </xf>
    <xf numFmtId="0" fontId="12" fillId="0" borderId="0" xfId="0" applyFont="1" applyAlignment="1">
      <alignment horizontal="center"/>
    </xf>
    <xf numFmtId="0" fontId="4" fillId="0" borderId="0" xfId="0" applyFont="1" applyAlignment="1">
      <alignment horizontal="center"/>
    </xf>
    <xf numFmtId="0" fontId="0" fillId="0" borderId="30" xfId="0" applyBorder="1" applyAlignment="1">
      <alignment horizontal="center" vertical="center" wrapText="1"/>
    </xf>
    <xf numFmtId="0" fontId="0" fillId="0" borderId="32" xfId="0" applyBorder="1" applyAlignment="1">
      <alignment horizontal="center" vertical="center" wrapText="1"/>
    </xf>
    <xf numFmtId="0" fontId="0" fillId="0" borderId="15" xfId="0" applyBorder="1" applyAlignment="1">
      <alignment horizontal="center" vertical="center"/>
    </xf>
    <xf numFmtId="0" fontId="0" fillId="0" borderId="19" xfId="0" applyBorder="1" applyAlignment="1">
      <alignment horizontal="center" vertical="center"/>
    </xf>
    <xf numFmtId="0" fontId="0" fillId="0" borderId="27" xfId="0" applyBorder="1" applyAlignment="1">
      <alignment horizontal="center" vertical="center" wrapText="1"/>
    </xf>
    <xf numFmtId="0" fontId="0" fillId="0" borderId="33" xfId="0" applyBorder="1" applyAlignment="1">
      <alignment horizontal="center" vertical="center" wrapText="1"/>
    </xf>
    <xf numFmtId="0" fontId="0" fillId="0" borderId="13" xfId="0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0" fillId="0" borderId="28" xfId="0" applyBorder="1" applyAlignment="1">
      <alignment horizontal="center" vertical="center"/>
    </xf>
    <xf numFmtId="0" fontId="0" fillId="0" borderId="29" xfId="0" applyBorder="1" applyAlignment="1">
      <alignment horizontal="center" vertical="center"/>
    </xf>
    <xf numFmtId="0" fontId="12" fillId="0" borderId="15" xfId="0" applyFont="1" applyBorder="1" applyAlignment="1">
      <alignment horizontal="center" vertical="center" wrapText="1"/>
    </xf>
    <xf numFmtId="0" fontId="12" fillId="0" borderId="17" xfId="0" applyFont="1" applyBorder="1" applyAlignment="1">
      <alignment horizontal="center" vertical="center" wrapText="1"/>
    </xf>
    <xf numFmtId="0" fontId="7" fillId="0" borderId="0" xfId="0" applyFont="1" applyAlignment="1">
      <alignment horizontal="center" vertical="center" wrapText="1"/>
    </xf>
    <xf numFmtId="0" fontId="6" fillId="0" borderId="0" xfId="0" applyFont="1" applyBorder="1" applyAlignment="1">
      <alignment horizontal="center"/>
    </xf>
    <xf numFmtId="0" fontId="12" fillId="0" borderId="13" xfId="0" applyFont="1" applyBorder="1" applyAlignment="1">
      <alignment horizontal="center" vertical="center" wrapText="1"/>
    </xf>
    <xf numFmtId="0" fontId="12" fillId="0" borderId="11" xfId="0" applyFont="1" applyBorder="1" applyAlignment="1">
      <alignment horizontal="center" vertical="center" wrapText="1"/>
    </xf>
    <xf numFmtId="0" fontId="12" fillId="0" borderId="12" xfId="0" applyFont="1" applyBorder="1" applyAlignment="1">
      <alignment horizontal="center" vertical="center" wrapText="1"/>
    </xf>
    <xf numFmtId="0" fontId="16" fillId="0" borderId="30" xfId="0" applyFont="1" applyFill="1" applyBorder="1" applyAlignment="1">
      <alignment horizontal="center" vertical="center" wrapText="1"/>
    </xf>
    <xf numFmtId="0" fontId="16" fillId="0" borderId="31" xfId="0" applyFont="1" applyFill="1" applyBorder="1" applyAlignment="1">
      <alignment horizontal="center" vertical="center" wrapText="1"/>
    </xf>
    <xf numFmtId="0" fontId="16" fillId="0" borderId="12" xfId="0" applyFont="1" applyFill="1" applyBorder="1" applyAlignment="1">
      <alignment horizontal="center" vertical="center"/>
    </xf>
    <xf numFmtId="0" fontId="16" fillId="0" borderId="2" xfId="0" applyFont="1" applyFill="1" applyBorder="1" applyAlignment="1">
      <alignment horizontal="center" vertical="center"/>
    </xf>
    <xf numFmtId="0" fontId="12" fillId="0" borderId="28" xfId="0" applyFont="1" applyBorder="1" applyAlignment="1">
      <alignment horizontal="center" vertical="center" wrapText="1"/>
    </xf>
    <xf numFmtId="0" fontId="12" fillId="0" borderId="35" xfId="0" applyFont="1" applyBorder="1" applyAlignment="1">
      <alignment horizontal="center" vertical="center" wrapText="1"/>
    </xf>
    <xf numFmtId="0" fontId="12" fillId="0" borderId="3" xfId="0" applyFont="1" applyBorder="1" applyAlignment="1">
      <alignment horizontal="center" vertical="center" wrapText="1"/>
    </xf>
    <xf numFmtId="0" fontId="13" fillId="0" borderId="13" xfId="0" applyFont="1" applyFill="1" applyBorder="1" applyAlignment="1">
      <alignment horizontal="center" vertical="center"/>
    </xf>
    <xf numFmtId="0" fontId="13" fillId="0" borderId="6" xfId="0" applyFont="1" applyFill="1" applyBorder="1" applyAlignment="1">
      <alignment horizontal="center" vertical="center"/>
    </xf>
    <xf numFmtId="0" fontId="13" fillId="0" borderId="12" xfId="0" applyFont="1" applyFill="1" applyBorder="1" applyAlignment="1">
      <alignment horizontal="center" vertical="center"/>
    </xf>
    <xf numFmtId="0" fontId="13" fillId="0" borderId="5" xfId="0" applyFont="1" applyFill="1" applyBorder="1" applyAlignment="1">
      <alignment horizontal="center" vertical="center"/>
    </xf>
    <xf numFmtId="0" fontId="14" fillId="0" borderId="8" xfId="0" applyFont="1" applyBorder="1" applyAlignment="1">
      <alignment horizontal="center" vertical="center"/>
    </xf>
    <xf numFmtId="0" fontId="14" fillId="0" borderId="1" xfId="0" applyFont="1" applyBorder="1" applyAlignment="1">
      <alignment horizontal="center" vertical="center"/>
    </xf>
    <xf numFmtId="0" fontId="14" fillId="0" borderId="7" xfId="0" applyFont="1" applyBorder="1" applyAlignment="1">
      <alignment horizontal="center" vertical="center"/>
    </xf>
    <xf numFmtId="0" fontId="14" fillId="0" borderId="5" xfId="0" applyFont="1" applyBorder="1" applyAlignment="1">
      <alignment horizontal="center" vertical="center"/>
    </xf>
    <xf numFmtId="0" fontId="13" fillId="0" borderId="9" xfId="0" applyFont="1" applyFill="1" applyBorder="1" applyAlignment="1">
      <alignment horizontal="center" vertical="center"/>
    </xf>
    <xf numFmtId="0" fontId="13" fillId="0" borderId="7" xfId="0" applyFont="1" applyFill="1" applyBorder="1" applyAlignment="1">
      <alignment horizontal="center" vertical="center"/>
    </xf>
    <xf numFmtId="165" fontId="14" fillId="0" borderId="1" xfId="0" applyNumberFormat="1" applyFont="1" applyBorder="1" applyAlignment="1">
      <alignment horizontal="center" vertical="center"/>
    </xf>
    <xf numFmtId="0" fontId="13" fillId="0" borderId="4" xfId="0" applyFont="1" applyFill="1" applyBorder="1" applyAlignment="1">
      <alignment horizontal="center" vertical="center"/>
    </xf>
    <xf numFmtId="0" fontId="13" fillId="0" borderId="2" xfId="0" applyFont="1" applyFill="1" applyBorder="1" applyAlignment="1">
      <alignment horizontal="center" vertical="center"/>
    </xf>
    <xf numFmtId="0" fontId="14" fillId="0" borderId="3" xfId="0" applyFont="1" applyBorder="1" applyAlignment="1">
      <alignment horizontal="center" vertical="center"/>
    </xf>
    <xf numFmtId="0" fontId="14" fillId="0" borderId="2" xfId="0" applyFont="1" applyBorder="1" applyAlignment="1">
      <alignment horizontal="center" vertical="center"/>
    </xf>
    <xf numFmtId="0" fontId="5" fillId="0" borderId="0" xfId="0" applyFont="1" applyAlignment="1">
      <alignment horizontal="center"/>
    </xf>
    <xf numFmtId="0" fontId="1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/>
    </xf>
    <xf numFmtId="0" fontId="1" fillId="0" borderId="10" xfId="0" applyFont="1" applyBorder="1" applyAlignment="1">
      <alignment horizontal="center" vertical="center"/>
    </xf>
    <xf numFmtId="0" fontId="1" fillId="0" borderId="8" xfId="0" applyFont="1" applyBorder="1" applyAlignment="1">
      <alignment horizontal="center" vertical="center"/>
    </xf>
    <xf numFmtId="2" fontId="1" fillId="0" borderId="10" xfId="0" applyNumberFormat="1" applyFont="1" applyBorder="1" applyAlignment="1">
      <alignment horizontal="center" vertical="center" wrapText="1"/>
    </xf>
    <xf numFmtId="2" fontId="1" fillId="0" borderId="8" xfId="0" applyNumberFormat="1" applyFont="1" applyBorder="1" applyAlignment="1">
      <alignment horizontal="center" vertical="center" wrapText="1"/>
    </xf>
    <xf numFmtId="0" fontId="1" fillId="0" borderId="16" xfId="0" applyFont="1" applyBorder="1" applyAlignment="1">
      <alignment horizontal="center" vertical="center"/>
    </xf>
    <xf numFmtId="0" fontId="1" fillId="0" borderId="23" xfId="0" applyFont="1" applyBorder="1" applyAlignment="1">
      <alignment horizontal="center" vertical="center"/>
    </xf>
    <xf numFmtId="0" fontId="1" fillId="0" borderId="20" xfId="0" applyFont="1" applyBorder="1" applyAlignment="1">
      <alignment horizontal="center" vertical="center"/>
    </xf>
    <xf numFmtId="0" fontId="1" fillId="0" borderId="10" xfId="0" applyFont="1" applyBorder="1" applyAlignment="1">
      <alignment horizontal="center" vertical="center" wrapText="1"/>
    </xf>
    <xf numFmtId="0" fontId="1" fillId="0" borderId="8" xfId="0" applyFont="1" applyBorder="1" applyAlignment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theme" Target="theme/theme1.xml"/><Relationship Id="rId5" Type="http://schemas.openxmlformats.org/officeDocument/2006/relationships/worksheet" Target="worksheets/sheet5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comments" Target="../comments2.xml"/><Relationship Id="rId2" Type="http://schemas.openxmlformats.org/officeDocument/2006/relationships/vmlDrawing" Target="../drawings/vmlDrawing2.v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3" Type="http://schemas.openxmlformats.org/officeDocument/2006/relationships/comments" Target="../comments3.xml"/><Relationship Id="rId2" Type="http://schemas.openxmlformats.org/officeDocument/2006/relationships/vmlDrawing" Target="../drawings/vmlDrawing3.v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3" Type="http://schemas.openxmlformats.org/officeDocument/2006/relationships/comments" Target="../comments4.xml"/><Relationship Id="rId2" Type="http://schemas.openxmlformats.org/officeDocument/2006/relationships/vmlDrawing" Target="../drawings/vmlDrawing4.v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3" Type="http://schemas.openxmlformats.org/officeDocument/2006/relationships/comments" Target="../comments5.xml"/><Relationship Id="rId2" Type="http://schemas.openxmlformats.org/officeDocument/2006/relationships/vmlDrawing" Target="../drawings/vmlDrawing5.vml"/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3" Type="http://schemas.openxmlformats.org/officeDocument/2006/relationships/comments" Target="../comments6.xml"/><Relationship Id="rId2" Type="http://schemas.openxmlformats.org/officeDocument/2006/relationships/vmlDrawing" Target="../drawings/vmlDrawing6.vml"/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3" Type="http://schemas.openxmlformats.org/officeDocument/2006/relationships/comments" Target="../comments7.xml"/><Relationship Id="rId2" Type="http://schemas.openxmlformats.org/officeDocument/2006/relationships/vmlDrawing" Target="../drawings/vmlDrawing7.vml"/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3" Type="http://schemas.openxmlformats.org/officeDocument/2006/relationships/comments" Target="../comments8.xml"/><Relationship Id="rId2" Type="http://schemas.openxmlformats.org/officeDocument/2006/relationships/vmlDrawing" Target="../drawings/vmlDrawing8.vml"/><Relationship Id="rId1" Type="http://schemas.openxmlformats.org/officeDocument/2006/relationships/printerSettings" Target="../printerSettings/printerSettings10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36"/>
  <sheetViews>
    <sheetView tabSelected="1" workbookViewId="0">
      <selection activeCell="D7" sqref="D7"/>
    </sheetView>
  </sheetViews>
  <sheetFormatPr defaultRowHeight="15" x14ac:dyDescent="0.25"/>
  <cols>
    <col min="1" max="1" width="9.140625" style="1"/>
    <col min="2" max="2" width="19.5703125" style="1" customWidth="1"/>
    <col min="3" max="3" width="7.140625" style="1" customWidth="1"/>
    <col min="4" max="4" width="11.5703125" style="1" customWidth="1"/>
    <col min="5" max="5" width="7" style="1" customWidth="1"/>
    <col min="6" max="6" width="10.42578125" style="1" customWidth="1"/>
    <col min="7" max="7" width="17" style="1" customWidth="1"/>
    <col min="8" max="8" width="14.7109375" style="1" customWidth="1"/>
    <col min="9" max="9" width="11.140625" style="1" customWidth="1"/>
    <col min="10" max="10" width="9" style="1" customWidth="1"/>
  </cols>
  <sheetData>
    <row r="1" spans="1:10" ht="19.5" x14ac:dyDescent="0.3">
      <c r="A1" s="128" t="s">
        <v>85</v>
      </c>
      <c r="B1" s="128"/>
      <c r="C1" s="128"/>
      <c r="D1" s="128"/>
      <c r="E1" s="128"/>
      <c r="F1" s="128"/>
      <c r="G1" s="128"/>
      <c r="H1" s="128"/>
      <c r="I1" s="128"/>
      <c r="J1" s="128"/>
    </row>
    <row r="2" spans="1:10" ht="17.25" x14ac:dyDescent="0.3">
      <c r="A2" s="129" t="s">
        <v>108</v>
      </c>
      <c r="B2" s="129"/>
      <c r="C2" s="129"/>
      <c r="D2" s="129"/>
      <c r="E2" s="129"/>
      <c r="F2" s="129"/>
      <c r="G2" s="129"/>
      <c r="H2" s="129"/>
      <c r="I2" s="129"/>
      <c r="J2" s="129"/>
    </row>
    <row r="3" spans="1:10" ht="6" customHeight="1" thickBot="1" x14ac:dyDescent="0.3"/>
    <row r="4" spans="1:10" s="2" customFormat="1" ht="15" customHeight="1" x14ac:dyDescent="0.25">
      <c r="A4" s="130" t="s">
        <v>60</v>
      </c>
      <c r="B4" s="132" t="s">
        <v>5</v>
      </c>
      <c r="C4" s="134" t="s">
        <v>52</v>
      </c>
      <c r="D4" s="136" t="s">
        <v>36</v>
      </c>
      <c r="E4" s="137"/>
      <c r="F4" s="138" t="s">
        <v>53</v>
      </c>
      <c r="G4" s="139"/>
      <c r="H4" s="132"/>
      <c r="I4" s="136" t="s">
        <v>54</v>
      </c>
      <c r="J4" s="137"/>
    </row>
    <row r="5" spans="1:10" s="8" customFormat="1" ht="15.75" thickBot="1" x14ac:dyDescent="0.3">
      <c r="A5" s="131"/>
      <c r="B5" s="133"/>
      <c r="C5" s="135"/>
      <c r="D5" s="27" t="s">
        <v>55</v>
      </c>
      <c r="E5" s="39" t="s">
        <v>37</v>
      </c>
      <c r="F5" s="28" t="s">
        <v>56</v>
      </c>
      <c r="G5" s="37" t="s">
        <v>57</v>
      </c>
      <c r="H5" s="37" t="s">
        <v>58</v>
      </c>
      <c r="I5" s="27" t="s">
        <v>55</v>
      </c>
      <c r="J5" s="39" t="s">
        <v>59</v>
      </c>
    </row>
    <row r="6" spans="1:10" s="2" customFormat="1" ht="24.95" customHeight="1" x14ac:dyDescent="0.25">
      <c r="A6" s="38">
        <v>1</v>
      </c>
      <c r="B6" s="77" t="s">
        <v>88</v>
      </c>
      <c r="C6" s="78">
        <v>9</v>
      </c>
      <c r="D6" s="41">
        <v>41.365000000000002</v>
      </c>
      <c r="E6" s="42">
        <v>1</v>
      </c>
      <c r="F6" s="43">
        <v>168</v>
      </c>
      <c r="G6" s="79" t="s">
        <v>104</v>
      </c>
      <c r="H6" s="44" t="s">
        <v>62</v>
      </c>
      <c r="I6" s="45">
        <v>41.07</v>
      </c>
      <c r="J6" s="42">
        <v>20</v>
      </c>
    </row>
    <row r="7" spans="1:10" s="2" customFormat="1" ht="24.95" customHeight="1" x14ac:dyDescent="0.25">
      <c r="A7" s="5">
        <v>2</v>
      </c>
      <c r="B7" s="80" t="s">
        <v>12</v>
      </c>
      <c r="C7" s="81">
        <v>5</v>
      </c>
      <c r="D7" s="31">
        <v>41.435000000000002</v>
      </c>
      <c r="E7" s="21">
        <v>4</v>
      </c>
      <c r="F7" s="22">
        <v>168</v>
      </c>
      <c r="G7" s="82">
        <v>4.55</v>
      </c>
      <c r="H7" s="30">
        <v>4.55</v>
      </c>
      <c r="I7" s="29">
        <v>40.950000000000003</v>
      </c>
      <c r="J7" s="21">
        <v>27</v>
      </c>
    </row>
    <row r="8" spans="1:10" s="2" customFormat="1" ht="24.95" customHeight="1" x14ac:dyDescent="0.25">
      <c r="A8" s="5">
        <v>3</v>
      </c>
      <c r="B8" s="80" t="s">
        <v>25</v>
      </c>
      <c r="C8" s="81">
        <v>8</v>
      </c>
      <c r="D8" s="31">
        <v>41.494999999999997</v>
      </c>
      <c r="E8" s="21">
        <v>5</v>
      </c>
      <c r="F8" s="22">
        <v>168</v>
      </c>
      <c r="G8" s="82">
        <v>24.19</v>
      </c>
      <c r="H8" s="30">
        <f>G8-G7</f>
        <v>19.64</v>
      </c>
      <c r="I8" s="22">
        <v>41.39</v>
      </c>
      <c r="J8" s="21">
        <v>120</v>
      </c>
    </row>
    <row r="9" spans="1:10" s="2" customFormat="1" ht="24.95" customHeight="1" x14ac:dyDescent="0.25">
      <c r="A9" s="5">
        <v>4</v>
      </c>
      <c r="B9" s="80" t="s">
        <v>102</v>
      </c>
      <c r="C9" s="81">
        <v>2</v>
      </c>
      <c r="D9" s="31">
        <v>41.424999999999997</v>
      </c>
      <c r="E9" s="21">
        <v>3</v>
      </c>
      <c r="F9" s="22">
        <v>168</v>
      </c>
      <c r="G9" s="25">
        <f>18.88+7</f>
        <v>25.88</v>
      </c>
      <c r="H9" s="30">
        <f>G9-G8</f>
        <v>1.6899999999999977</v>
      </c>
      <c r="I9" s="29">
        <v>41.21</v>
      </c>
      <c r="J9" s="21">
        <v>162</v>
      </c>
    </row>
    <row r="10" spans="1:10" s="2" customFormat="1" ht="24.95" customHeight="1" x14ac:dyDescent="0.25">
      <c r="A10" s="5">
        <v>5</v>
      </c>
      <c r="B10" s="80" t="s">
        <v>92</v>
      </c>
      <c r="C10" s="81">
        <v>4</v>
      </c>
      <c r="D10" s="31">
        <v>41.414999999999999</v>
      </c>
      <c r="E10" s="21">
        <v>2</v>
      </c>
      <c r="F10" s="22">
        <v>168</v>
      </c>
      <c r="G10" s="82">
        <f>22.02+7</f>
        <v>29.02</v>
      </c>
      <c r="H10" s="30">
        <f>G10-G9</f>
        <v>3.1400000000000006</v>
      </c>
      <c r="I10" s="29">
        <v>41.14</v>
      </c>
      <c r="J10" s="21">
        <v>73</v>
      </c>
    </row>
    <row r="11" spans="1:10" s="2" customFormat="1" ht="24.95" customHeight="1" x14ac:dyDescent="0.25">
      <c r="A11" s="5">
        <v>6</v>
      </c>
      <c r="B11" s="80" t="s">
        <v>14</v>
      </c>
      <c r="C11" s="81">
        <v>3</v>
      </c>
      <c r="D11" s="31">
        <v>41.505000000000003</v>
      </c>
      <c r="E11" s="21">
        <v>6</v>
      </c>
      <c r="F11" s="22">
        <v>166</v>
      </c>
      <c r="G11" s="25" t="s">
        <v>105</v>
      </c>
      <c r="H11" s="30" t="s">
        <v>107</v>
      </c>
      <c r="I11" s="29">
        <v>41.39</v>
      </c>
      <c r="J11" s="21">
        <v>156</v>
      </c>
    </row>
    <row r="12" spans="1:10" s="2" customFormat="1" ht="24.95" customHeight="1" x14ac:dyDescent="0.25">
      <c r="A12" s="5">
        <v>7</v>
      </c>
      <c r="B12" s="80" t="s">
        <v>103</v>
      </c>
      <c r="C12" s="81">
        <v>1</v>
      </c>
      <c r="D12" s="83">
        <v>41.984999999999999</v>
      </c>
      <c r="E12" s="21">
        <v>7</v>
      </c>
      <c r="F12" s="22">
        <v>165</v>
      </c>
      <c r="G12" s="84" t="s">
        <v>106</v>
      </c>
      <c r="H12" s="30">
        <v>41</v>
      </c>
      <c r="I12" s="46">
        <v>41.67</v>
      </c>
      <c r="J12" s="21">
        <v>8</v>
      </c>
    </row>
    <row r="13" spans="1:10" s="2" customFormat="1" ht="24.95" customHeight="1" x14ac:dyDescent="0.25">
      <c r="A13" s="5">
        <v>8</v>
      </c>
      <c r="B13" s="80" t="s">
        <v>68</v>
      </c>
      <c r="C13" s="81">
        <v>7</v>
      </c>
      <c r="D13" s="31">
        <v>42.085000000000001</v>
      </c>
      <c r="E13" s="21">
        <v>8</v>
      </c>
      <c r="F13" s="22">
        <v>165</v>
      </c>
      <c r="G13" s="25" t="s">
        <v>106</v>
      </c>
      <c r="H13" s="30">
        <v>2</v>
      </c>
      <c r="I13" s="22">
        <v>41.48</v>
      </c>
      <c r="J13" s="21">
        <v>25</v>
      </c>
    </row>
    <row r="14" spans="1:10" s="2" customFormat="1" ht="24.95" hidden="1" customHeight="1" thickBot="1" x14ac:dyDescent="0.3">
      <c r="A14" s="70">
        <v>9</v>
      </c>
      <c r="B14" s="85"/>
      <c r="C14" s="86"/>
      <c r="D14" s="87"/>
      <c r="E14" s="88"/>
      <c r="F14" s="89"/>
      <c r="G14" s="90"/>
      <c r="H14" s="91"/>
      <c r="I14" s="92"/>
      <c r="J14" s="88"/>
    </row>
    <row r="15" spans="1:10" x14ac:dyDescent="0.25">
      <c r="A15" s="23"/>
    </row>
    <row r="16" spans="1:10" x14ac:dyDescent="0.25">
      <c r="A16" s="23"/>
    </row>
    <row r="17" spans="1:1" ht="5.25" customHeight="1" x14ac:dyDescent="0.25">
      <c r="A17" s="23"/>
    </row>
    <row r="18" spans="1:1" s="1" customFormat="1" x14ac:dyDescent="0.25">
      <c r="A18" s="23"/>
    </row>
    <row r="19" spans="1:1" s="1" customFormat="1" x14ac:dyDescent="0.25">
      <c r="A19" s="23"/>
    </row>
    <row r="20" spans="1:1" s="1" customFormat="1" x14ac:dyDescent="0.25">
      <c r="A20" s="23"/>
    </row>
    <row r="21" spans="1:1" s="1" customFormat="1" ht="6.75" customHeight="1" x14ac:dyDescent="0.25">
      <c r="A21" s="23"/>
    </row>
    <row r="22" spans="1:1" s="1" customFormat="1" x14ac:dyDescent="0.25">
      <c r="A22" s="23"/>
    </row>
    <row r="23" spans="1:1" s="1" customFormat="1" x14ac:dyDescent="0.25">
      <c r="A23" s="24"/>
    </row>
    <row r="24" spans="1:1" s="1" customFormat="1" x14ac:dyDescent="0.25">
      <c r="A24" s="24"/>
    </row>
    <row r="25" spans="1:1" s="1" customFormat="1" ht="6.75" customHeight="1" x14ac:dyDescent="0.25">
      <c r="A25" s="24"/>
    </row>
    <row r="26" spans="1:1" s="1" customFormat="1" x14ac:dyDescent="0.25">
      <c r="A26" s="24"/>
    </row>
    <row r="27" spans="1:1" s="1" customFormat="1" x14ac:dyDescent="0.25">
      <c r="A27" s="24"/>
    </row>
    <row r="28" spans="1:1" s="1" customFormat="1" x14ac:dyDescent="0.25">
      <c r="A28" s="24"/>
    </row>
    <row r="29" spans="1:1" s="1" customFormat="1" x14ac:dyDescent="0.25">
      <c r="A29" s="24"/>
    </row>
    <row r="30" spans="1:1" s="1" customFormat="1" ht="7.5" customHeight="1" x14ac:dyDescent="0.25">
      <c r="A30" s="23"/>
    </row>
    <row r="31" spans="1:1" s="1" customFormat="1" x14ac:dyDescent="0.25">
      <c r="A31" s="23"/>
    </row>
    <row r="32" spans="1:1" s="1" customFormat="1" x14ac:dyDescent="0.25">
      <c r="A32" s="23"/>
    </row>
    <row r="33" spans="1:1" s="1" customFormat="1" x14ac:dyDescent="0.25">
      <c r="A33" s="23"/>
    </row>
    <row r="34" spans="1:1" s="1" customFormat="1" ht="6.75" customHeight="1" x14ac:dyDescent="0.25"/>
    <row r="35" spans="1:1" s="1" customFormat="1" x14ac:dyDescent="0.25">
      <c r="A35" s="23"/>
    </row>
    <row r="36" spans="1:1" s="1" customFormat="1" x14ac:dyDescent="0.25">
      <c r="A36" s="23"/>
    </row>
  </sheetData>
  <sortState ref="A6:J14">
    <sortCondition ref="A6:A14"/>
  </sortState>
  <mergeCells count="8">
    <mergeCell ref="A1:J1"/>
    <mergeCell ref="A2:J2"/>
    <mergeCell ref="A4:A5"/>
    <mergeCell ref="B4:B5"/>
    <mergeCell ref="C4:C5"/>
    <mergeCell ref="D4:E4"/>
    <mergeCell ref="F4:H4"/>
    <mergeCell ref="I4:J4"/>
  </mergeCells>
  <pageMargins left="0.70866141732283472" right="0.70866141732283472" top="0.74803149606299213" bottom="0.74803149606299213" header="0.31496062992125984" footer="0.31496062992125984"/>
  <pageSetup paperSize="9" scale="110" orientation="landscape" verticalDpi="30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B050"/>
    <pageSetUpPr fitToPage="1"/>
  </sheetPr>
  <dimension ref="A1:N26"/>
  <sheetViews>
    <sheetView topLeftCell="A5" zoomScale="60" zoomScaleNormal="60" workbookViewId="0">
      <selection activeCell="G27" sqref="G27"/>
    </sheetView>
  </sheetViews>
  <sheetFormatPr defaultRowHeight="15" x14ac:dyDescent="0.25"/>
  <cols>
    <col min="2" max="2" width="35.42578125" customWidth="1"/>
    <col min="3" max="3" width="30.28515625" customWidth="1"/>
    <col min="4" max="4" width="8.42578125" customWidth="1"/>
    <col min="5" max="5" width="11.28515625" customWidth="1"/>
    <col min="6" max="7" width="9.85546875" style="1" customWidth="1"/>
    <col min="8" max="8" width="11.28515625" customWidth="1"/>
    <col min="9" max="9" width="10.5703125" customWidth="1"/>
  </cols>
  <sheetData>
    <row r="1" spans="1:14" ht="48" customHeight="1" x14ac:dyDescent="0.25">
      <c r="A1" s="142" t="s">
        <v>84</v>
      </c>
      <c r="B1" s="142"/>
      <c r="C1" s="142"/>
      <c r="D1" s="142"/>
      <c r="E1" s="142"/>
      <c r="F1" s="142"/>
      <c r="G1" s="142"/>
      <c r="H1" s="142"/>
      <c r="I1" s="142"/>
      <c r="J1" s="142"/>
    </row>
    <row r="2" spans="1:14" ht="5.25" customHeight="1" x14ac:dyDescent="0.25"/>
    <row r="3" spans="1:14" ht="19.5" customHeight="1" x14ac:dyDescent="0.35">
      <c r="A3" s="143" t="s">
        <v>8</v>
      </c>
      <c r="B3" s="143"/>
      <c r="C3" s="143"/>
      <c r="D3" s="143"/>
      <c r="E3" s="143"/>
      <c r="F3" s="143"/>
      <c r="G3" s="143"/>
      <c r="H3" s="143"/>
      <c r="I3" s="143"/>
      <c r="J3" s="143"/>
    </row>
    <row r="4" spans="1:14" ht="15.75" customHeight="1" thickBot="1" x14ac:dyDescent="0.35">
      <c r="A4" s="7"/>
      <c r="B4" s="7"/>
      <c r="C4" s="7"/>
      <c r="D4" s="7"/>
      <c r="E4" s="7"/>
      <c r="F4" s="7"/>
      <c r="G4" s="7"/>
      <c r="H4" s="7"/>
    </row>
    <row r="5" spans="1:14" s="1" customFormat="1" ht="30" customHeight="1" x14ac:dyDescent="0.25">
      <c r="A5" s="147" t="s">
        <v>52</v>
      </c>
      <c r="B5" s="149" t="s">
        <v>5</v>
      </c>
      <c r="C5" s="151" t="s">
        <v>3</v>
      </c>
      <c r="D5" s="145" t="s">
        <v>6</v>
      </c>
      <c r="E5" s="140" t="s">
        <v>7</v>
      </c>
      <c r="F5" s="140" t="s">
        <v>82</v>
      </c>
      <c r="G5" s="144" t="s">
        <v>83</v>
      </c>
      <c r="H5" s="145"/>
      <c r="I5" s="145"/>
      <c r="J5" s="146"/>
    </row>
    <row r="6" spans="1:14" s="1" customFormat="1" ht="30" customHeight="1" thickBot="1" x14ac:dyDescent="0.3">
      <c r="A6" s="148"/>
      <c r="B6" s="150"/>
      <c r="C6" s="152"/>
      <c r="D6" s="153"/>
      <c r="E6" s="141"/>
      <c r="F6" s="141"/>
      <c r="G6" s="75" t="s">
        <v>11</v>
      </c>
      <c r="H6" s="76" t="s">
        <v>3</v>
      </c>
      <c r="I6" s="72" t="s">
        <v>38</v>
      </c>
      <c r="J6" s="73" t="s">
        <v>37</v>
      </c>
    </row>
    <row r="7" spans="1:14" s="2" customFormat="1" ht="30" customHeight="1" x14ac:dyDescent="0.25">
      <c r="A7" s="154">
        <v>1</v>
      </c>
      <c r="B7" s="156" t="s">
        <v>94</v>
      </c>
      <c r="C7" s="93" t="s">
        <v>95</v>
      </c>
      <c r="D7" s="94" t="s">
        <v>21</v>
      </c>
      <c r="E7" s="95">
        <v>77</v>
      </c>
      <c r="F7" s="96"/>
      <c r="G7" s="97">
        <v>3</v>
      </c>
      <c r="H7" s="98">
        <v>41.92</v>
      </c>
      <c r="I7" s="158">
        <f>AVERAGE(H7:H8)</f>
        <v>41.984999999999999</v>
      </c>
      <c r="J7" s="160">
        <v>7</v>
      </c>
    </row>
    <row r="8" spans="1:14" s="2" customFormat="1" ht="30" customHeight="1" x14ac:dyDescent="0.25">
      <c r="A8" s="155"/>
      <c r="B8" s="157"/>
      <c r="C8" s="99" t="s">
        <v>96</v>
      </c>
      <c r="D8" s="100" t="s">
        <v>22</v>
      </c>
      <c r="E8" s="101">
        <v>69</v>
      </c>
      <c r="F8" s="101"/>
      <c r="G8" s="102">
        <v>4</v>
      </c>
      <c r="H8" s="103">
        <v>42.05</v>
      </c>
      <c r="I8" s="159"/>
      <c r="J8" s="161"/>
    </row>
    <row r="9" spans="1:14" s="2" customFormat="1" ht="30" customHeight="1" x14ac:dyDescent="0.25">
      <c r="A9" s="162">
        <v>2</v>
      </c>
      <c r="B9" s="163" t="s">
        <v>98</v>
      </c>
      <c r="C9" s="104" t="s">
        <v>33</v>
      </c>
      <c r="D9" s="105" t="s">
        <v>31</v>
      </c>
      <c r="E9" s="106"/>
      <c r="F9" s="101"/>
      <c r="G9" s="102">
        <v>5</v>
      </c>
      <c r="H9" s="103">
        <v>41.68</v>
      </c>
      <c r="I9" s="159">
        <f t="shared" ref="I9" si="0">AVERAGE(H9:H10)</f>
        <v>41.424999999999997</v>
      </c>
      <c r="J9" s="161">
        <v>3</v>
      </c>
    </row>
    <row r="10" spans="1:14" s="2" customFormat="1" ht="30" customHeight="1" x14ac:dyDescent="0.25">
      <c r="A10" s="155"/>
      <c r="B10" s="157"/>
      <c r="C10" s="99" t="s">
        <v>71</v>
      </c>
      <c r="D10" s="100" t="s">
        <v>32</v>
      </c>
      <c r="E10" s="101">
        <v>91</v>
      </c>
      <c r="F10" s="101">
        <v>16</v>
      </c>
      <c r="G10" s="102">
        <v>6</v>
      </c>
      <c r="H10" s="103">
        <v>41.17</v>
      </c>
      <c r="I10" s="159"/>
      <c r="J10" s="161"/>
    </row>
    <row r="11" spans="1:14" s="2" customFormat="1" ht="30" customHeight="1" x14ac:dyDescent="0.25">
      <c r="A11" s="155">
        <v>3</v>
      </c>
      <c r="B11" s="157" t="s">
        <v>14</v>
      </c>
      <c r="C11" s="99" t="s">
        <v>87</v>
      </c>
      <c r="D11" s="100" t="s">
        <v>15</v>
      </c>
      <c r="E11" s="101">
        <v>76</v>
      </c>
      <c r="F11" s="101"/>
      <c r="G11" s="102">
        <v>6</v>
      </c>
      <c r="H11" s="103">
        <v>41.64</v>
      </c>
      <c r="I11" s="159">
        <f t="shared" ref="I11" si="1">AVERAGE(H11:H12)</f>
        <v>41.504999999999995</v>
      </c>
      <c r="J11" s="161">
        <v>6</v>
      </c>
    </row>
    <row r="12" spans="1:14" s="2" customFormat="1" ht="30" customHeight="1" x14ac:dyDescent="0.25">
      <c r="A12" s="155"/>
      <c r="B12" s="157"/>
      <c r="C12" s="99" t="s">
        <v>20</v>
      </c>
      <c r="D12" s="100" t="s">
        <v>16</v>
      </c>
      <c r="E12" s="101">
        <v>71</v>
      </c>
      <c r="F12" s="101"/>
      <c r="G12" s="102">
        <v>7</v>
      </c>
      <c r="H12" s="103">
        <v>41.37</v>
      </c>
      <c r="I12" s="159"/>
      <c r="J12" s="161"/>
      <c r="N12" s="2" t="s">
        <v>74</v>
      </c>
    </row>
    <row r="13" spans="1:14" s="2" customFormat="1" ht="30" customHeight="1" x14ac:dyDescent="0.25">
      <c r="A13" s="162">
        <v>4</v>
      </c>
      <c r="B13" s="163" t="s">
        <v>92</v>
      </c>
      <c r="C13" s="104" t="s">
        <v>93</v>
      </c>
      <c r="D13" s="105" t="s">
        <v>26</v>
      </c>
      <c r="E13" s="106">
        <v>80</v>
      </c>
      <c r="F13" s="101"/>
      <c r="G13" s="102">
        <v>8</v>
      </c>
      <c r="H13" s="103">
        <v>41.56</v>
      </c>
      <c r="I13" s="159">
        <f t="shared" ref="I13" si="2">AVERAGE(H13:H14)</f>
        <v>41.415000000000006</v>
      </c>
      <c r="J13" s="161">
        <v>2</v>
      </c>
      <c r="L13" s="2" t="s">
        <v>74</v>
      </c>
    </row>
    <row r="14" spans="1:14" s="2" customFormat="1" ht="30" customHeight="1" x14ac:dyDescent="0.25">
      <c r="A14" s="155"/>
      <c r="B14" s="157"/>
      <c r="C14" s="99" t="s">
        <v>19</v>
      </c>
      <c r="D14" s="100" t="s">
        <v>28</v>
      </c>
      <c r="E14" s="101">
        <v>83</v>
      </c>
      <c r="F14" s="101">
        <v>4</v>
      </c>
      <c r="G14" s="102">
        <v>7</v>
      </c>
      <c r="H14" s="103">
        <v>41.27</v>
      </c>
      <c r="I14" s="159"/>
      <c r="J14" s="161"/>
      <c r="N14" s="2" t="s">
        <v>74</v>
      </c>
    </row>
    <row r="15" spans="1:14" s="2" customFormat="1" ht="30" customHeight="1" x14ac:dyDescent="0.25">
      <c r="A15" s="155">
        <v>5</v>
      </c>
      <c r="B15" s="157" t="s">
        <v>12</v>
      </c>
      <c r="C15" s="99" t="s">
        <v>13</v>
      </c>
      <c r="D15" s="100" t="s">
        <v>34</v>
      </c>
      <c r="E15" s="101">
        <v>68</v>
      </c>
      <c r="F15" s="122"/>
      <c r="G15" s="102">
        <v>10</v>
      </c>
      <c r="H15" s="103">
        <v>41.27</v>
      </c>
      <c r="I15" s="159">
        <f t="shared" ref="I15" si="3">AVERAGE(H15:H16)</f>
        <v>41.435000000000002</v>
      </c>
      <c r="J15" s="161">
        <v>4</v>
      </c>
    </row>
    <row r="16" spans="1:14" s="2" customFormat="1" ht="30" customHeight="1" x14ac:dyDescent="0.25">
      <c r="A16" s="155"/>
      <c r="B16" s="157"/>
      <c r="C16" s="99" t="s">
        <v>91</v>
      </c>
      <c r="D16" s="100" t="s">
        <v>35</v>
      </c>
      <c r="E16" s="101">
        <v>69</v>
      </c>
      <c r="F16" s="122"/>
      <c r="G16" s="102">
        <v>8</v>
      </c>
      <c r="H16" s="103">
        <v>41.6</v>
      </c>
      <c r="I16" s="159"/>
      <c r="J16" s="161"/>
    </row>
    <row r="17" spans="1:10" ht="27.75" hidden="1" customHeight="1" x14ac:dyDescent="0.25">
      <c r="A17" s="155">
        <v>6</v>
      </c>
      <c r="B17" s="157"/>
      <c r="C17" s="99"/>
      <c r="D17" s="100"/>
      <c r="E17" s="100"/>
      <c r="F17" s="107"/>
      <c r="G17" s="108"/>
      <c r="H17" s="109"/>
      <c r="I17" s="159" t="e">
        <f t="shared" ref="I17" si="4">AVERAGE(H17:H18)</f>
        <v>#DIV/0!</v>
      </c>
      <c r="J17" s="161"/>
    </row>
    <row r="18" spans="1:10" ht="27.75" hidden="1" customHeight="1" x14ac:dyDescent="0.25">
      <c r="A18" s="155"/>
      <c r="B18" s="157"/>
      <c r="C18" s="99"/>
      <c r="D18" s="100"/>
      <c r="E18" s="100"/>
      <c r="F18" s="107"/>
      <c r="G18" s="108"/>
      <c r="H18" s="109"/>
      <c r="I18" s="159"/>
      <c r="J18" s="161"/>
    </row>
    <row r="19" spans="1:10" ht="29.25" customHeight="1" x14ac:dyDescent="0.25">
      <c r="A19" s="162">
        <v>7</v>
      </c>
      <c r="B19" s="163" t="s">
        <v>99</v>
      </c>
      <c r="C19" s="104" t="s">
        <v>66</v>
      </c>
      <c r="D19" s="105" t="s">
        <v>17</v>
      </c>
      <c r="E19" s="105" t="s">
        <v>65</v>
      </c>
      <c r="F19" s="107"/>
      <c r="G19" s="108">
        <v>13</v>
      </c>
      <c r="H19" s="109">
        <v>42.54</v>
      </c>
      <c r="I19" s="164">
        <f t="shared" ref="I19" si="5">AVERAGE(H19:H20)</f>
        <v>42.085000000000001</v>
      </c>
      <c r="J19" s="161">
        <v>8</v>
      </c>
    </row>
    <row r="20" spans="1:10" ht="29.25" customHeight="1" x14ac:dyDescent="0.25">
      <c r="A20" s="155"/>
      <c r="B20" s="157"/>
      <c r="C20" s="99" t="s">
        <v>100</v>
      </c>
      <c r="D20" s="100" t="s">
        <v>18</v>
      </c>
      <c r="E20" s="100" t="s">
        <v>65</v>
      </c>
      <c r="F20" s="107"/>
      <c r="G20" s="108">
        <v>21</v>
      </c>
      <c r="H20" s="109">
        <v>41.63</v>
      </c>
      <c r="I20" s="164"/>
      <c r="J20" s="161"/>
    </row>
    <row r="21" spans="1:10" ht="29.25" customHeight="1" x14ac:dyDescent="0.25">
      <c r="A21" s="155">
        <v>8</v>
      </c>
      <c r="B21" s="157" t="s">
        <v>25</v>
      </c>
      <c r="C21" s="99" t="s">
        <v>97</v>
      </c>
      <c r="D21" s="100" t="s">
        <v>23</v>
      </c>
      <c r="E21" s="100" t="s">
        <v>73</v>
      </c>
      <c r="F21" s="107">
        <v>36</v>
      </c>
      <c r="G21" s="108">
        <v>69</v>
      </c>
      <c r="H21" s="109">
        <v>41.6</v>
      </c>
      <c r="I21" s="159">
        <f t="shared" ref="I21" si="6">AVERAGE(H21:H22)</f>
        <v>41.495000000000005</v>
      </c>
      <c r="J21" s="161">
        <v>5</v>
      </c>
    </row>
    <row r="22" spans="1:10" ht="29.25" customHeight="1" x14ac:dyDescent="0.25">
      <c r="A22" s="155"/>
      <c r="B22" s="157"/>
      <c r="C22" s="99" t="s">
        <v>27</v>
      </c>
      <c r="D22" s="100" t="s">
        <v>24</v>
      </c>
      <c r="E22" s="100" t="s">
        <v>72</v>
      </c>
      <c r="F22" s="107">
        <v>24</v>
      </c>
      <c r="G22" s="108">
        <v>2</v>
      </c>
      <c r="H22" s="109">
        <v>41.39</v>
      </c>
      <c r="I22" s="159"/>
      <c r="J22" s="161"/>
    </row>
    <row r="23" spans="1:10" ht="29.25" customHeight="1" x14ac:dyDescent="0.25">
      <c r="A23" s="162">
        <v>9</v>
      </c>
      <c r="B23" s="163" t="s">
        <v>88</v>
      </c>
      <c r="C23" s="104" t="s">
        <v>89</v>
      </c>
      <c r="D23" s="105" t="s">
        <v>29</v>
      </c>
      <c r="E23" s="105" t="s">
        <v>90</v>
      </c>
      <c r="F23" s="115"/>
      <c r="G23" s="108">
        <v>3</v>
      </c>
      <c r="H23" s="109">
        <v>41.1</v>
      </c>
      <c r="I23" s="159">
        <f t="shared" ref="I23" si="7">AVERAGE(H23:H24)</f>
        <v>41.365000000000002</v>
      </c>
      <c r="J23" s="161">
        <v>1</v>
      </c>
    </row>
    <row r="24" spans="1:10" ht="29.25" customHeight="1" thickBot="1" x14ac:dyDescent="0.3">
      <c r="A24" s="165"/>
      <c r="B24" s="166"/>
      <c r="C24" s="110" t="s">
        <v>63</v>
      </c>
      <c r="D24" s="111" t="s">
        <v>30</v>
      </c>
      <c r="E24" s="111" t="s">
        <v>64</v>
      </c>
      <c r="F24" s="121">
        <v>8</v>
      </c>
      <c r="G24" s="112">
        <v>2</v>
      </c>
      <c r="H24" s="113">
        <v>41.63</v>
      </c>
      <c r="I24" s="167"/>
      <c r="J24" s="168"/>
    </row>
    <row r="25" spans="1:10" ht="29.25" hidden="1" customHeight="1" x14ac:dyDescent="0.25">
      <c r="A25" s="162">
        <v>10</v>
      </c>
      <c r="B25" s="163"/>
      <c r="C25" s="104"/>
      <c r="D25" s="105"/>
      <c r="E25" s="105"/>
      <c r="F25" s="116"/>
      <c r="G25" s="108"/>
      <c r="H25" s="109"/>
      <c r="I25" s="159" t="e">
        <f t="shared" ref="I25" si="8">AVERAGE(H25:H26)</f>
        <v>#DIV/0!</v>
      </c>
      <c r="J25" s="161"/>
    </row>
    <row r="26" spans="1:10" ht="28.5" hidden="1" customHeight="1" thickBot="1" x14ac:dyDescent="0.3">
      <c r="A26" s="165"/>
      <c r="B26" s="166"/>
      <c r="C26" s="110"/>
      <c r="D26" s="111"/>
      <c r="E26" s="111"/>
      <c r="F26" s="114"/>
      <c r="G26" s="112"/>
      <c r="H26" s="113"/>
      <c r="I26" s="167"/>
      <c r="J26" s="168"/>
    </row>
  </sheetData>
  <mergeCells count="49">
    <mergeCell ref="A25:A26"/>
    <mergeCell ref="B25:B26"/>
    <mergeCell ref="I25:I26"/>
    <mergeCell ref="J25:J26"/>
    <mergeCell ref="A23:A24"/>
    <mergeCell ref="B23:B24"/>
    <mergeCell ref="I23:I24"/>
    <mergeCell ref="J23:J24"/>
    <mergeCell ref="A19:A20"/>
    <mergeCell ref="B19:B20"/>
    <mergeCell ref="I19:I20"/>
    <mergeCell ref="J19:J20"/>
    <mergeCell ref="A21:A22"/>
    <mergeCell ref="B21:B22"/>
    <mergeCell ref="I21:I22"/>
    <mergeCell ref="J21:J22"/>
    <mergeCell ref="A15:A16"/>
    <mergeCell ref="B15:B16"/>
    <mergeCell ref="I15:I16"/>
    <mergeCell ref="J15:J16"/>
    <mergeCell ref="A17:A18"/>
    <mergeCell ref="B17:B18"/>
    <mergeCell ref="I17:I18"/>
    <mergeCell ref="J17:J18"/>
    <mergeCell ref="A11:A12"/>
    <mergeCell ref="B11:B12"/>
    <mergeCell ref="I11:I12"/>
    <mergeCell ref="J11:J12"/>
    <mergeCell ref="A13:A14"/>
    <mergeCell ref="B13:B14"/>
    <mergeCell ref="I13:I14"/>
    <mergeCell ref="J13:J14"/>
    <mergeCell ref="A7:A8"/>
    <mergeCell ref="B7:B8"/>
    <mergeCell ref="I7:I8"/>
    <mergeCell ref="J7:J8"/>
    <mergeCell ref="A9:A10"/>
    <mergeCell ref="B9:B10"/>
    <mergeCell ref="I9:I10"/>
    <mergeCell ref="J9:J10"/>
    <mergeCell ref="F5:F6"/>
    <mergeCell ref="A1:J1"/>
    <mergeCell ref="A3:J3"/>
    <mergeCell ref="G5:J5"/>
    <mergeCell ref="A5:A6"/>
    <mergeCell ref="B5:B6"/>
    <mergeCell ref="C5:C6"/>
    <mergeCell ref="D5:D6"/>
    <mergeCell ref="E5:E6"/>
  </mergeCells>
  <pageMargins left="0.31496062992125984" right="0.31496062992125984" top="0.15748031496062992" bottom="0.11811023622047245" header="0.31496062992125984" footer="0.31496062992125984"/>
  <pageSetup paperSize="9" scale="77" orientation="landscape" verticalDpi="300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4:O22"/>
  <sheetViews>
    <sheetView zoomScale="75" zoomScaleNormal="75" workbookViewId="0">
      <selection activeCell="G14" sqref="G14"/>
    </sheetView>
  </sheetViews>
  <sheetFormatPr defaultRowHeight="15" x14ac:dyDescent="0.25"/>
  <cols>
    <col min="1" max="1" width="8.7109375" customWidth="1"/>
    <col min="2" max="2" width="30.7109375" customWidth="1"/>
    <col min="3" max="3" width="9.42578125" customWidth="1"/>
    <col min="4" max="6" width="9.42578125" style="1" customWidth="1"/>
    <col min="7" max="7" width="11.28515625" style="1" customWidth="1"/>
    <col min="8" max="8" width="12.85546875" style="1" customWidth="1"/>
    <col min="9" max="9" width="13.5703125" style="1" customWidth="1"/>
    <col min="10" max="10" width="13" style="1" customWidth="1"/>
    <col min="11" max="11" width="12" style="1" customWidth="1"/>
    <col min="12" max="12" width="15.85546875" style="1" customWidth="1"/>
    <col min="13" max="13" width="11.42578125" customWidth="1"/>
    <col min="14" max="14" width="22.28515625" customWidth="1"/>
  </cols>
  <sheetData>
    <row r="4" spans="1:15" ht="18.75" x14ac:dyDescent="0.3">
      <c r="A4" s="169" t="s">
        <v>86</v>
      </c>
      <c r="B4" s="169"/>
      <c r="C4" s="169"/>
      <c r="D4" s="169"/>
      <c r="E4" s="169"/>
      <c r="F4" s="169"/>
      <c r="G4" s="169"/>
      <c r="H4" s="169"/>
      <c r="I4" s="169"/>
      <c r="J4" s="169"/>
      <c r="K4" s="169"/>
      <c r="L4" s="169"/>
    </row>
    <row r="5" spans="1:15" ht="7.5" customHeight="1" x14ac:dyDescent="0.25"/>
    <row r="6" spans="1:15" ht="17.25" x14ac:dyDescent="0.3">
      <c r="A6" s="129" t="s">
        <v>76</v>
      </c>
      <c r="B6" s="129"/>
      <c r="C6" s="129"/>
      <c r="D6" s="129"/>
      <c r="E6" s="129"/>
      <c r="F6" s="129"/>
      <c r="G6" s="129"/>
      <c r="H6" s="129"/>
      <c r="I6" s="129"/>
      <c r="J6" s="129"/>
      <c r="K6" s="129"/>
      <c r="L6" s="129"/>
    </row>
    <row r="7" spans="1:15" ht="7.5" customHeight="1" x14ac:dyDescent="0.25"/>
    <row r="8" spans="1:15" s="1" customFormat="1" ht="20.25" customHeight="1" x14ac:dyDescent="0.25">
      <c r="A8" s="170" t="s">
        <v>4</v>
      </c>
      <c r="B8" s="171" t="s">
        <v>3</v>
      </c>
      <c r="C8" s="172" t="s">
        <v>11</v>
      </c>
      <c r="D8" s="171" t="s">
        <v>0</v>
      </c>
      <c r="E8" s="174" t="s">
        <v>44</v>
      </c>
      <c r="F8" s="176" t="s">
        <v>46</v>
      </c>
      <c r="G8" s="177"/>
      <c r="H8" s="177"/>
      <c r="I8" s="178"/>
      <c r="J8" s="179" t="s">
        <v>10</v>
      </c>
      <c r="K8" s="170" t="s">
        <v>67</v>
      </c>
      <c r="L8" s="170"/>
      <c r="M8" s="48"/>
      <c r="N8" s="48"/>
    </row>
    <row r="9" spans="1:15" s="1" customFormat="1" ht="27.75" customHeight="1" thickBot="1" x14ac:dyDescent="0.3">
      <c r="A9" s="170"/>
      <c r="B9" s="171"/>
      <c r="C9" s="173"/>
      <c r="D9" s="171"/>
      <c r="E9" s="175"/>
      <c r="F9" s="68" t="s">
        <v>39</v>
      </c>
      <c r="G9" s="68" t="s">
        <v>40</v>
      </c>
      <c r="H9" s="68" t="s">
        <v>43</v>
      </c>
      <c r="I9" s="47" t="s">
        <v>41</v>
      </c>
      <c r="J9" s="180"/>
      <c r="K9" s="74" t="s">
        <v>2</v>
      </c>
      <c r="L9" s="74" t="s">
        <v>1</v>
      </c>
      <c r="M9" s="69" t="s">
        <v>42</v>
      </c>
      <c r="N9" s="69" t="s">
        <v>45</v>
      </c>
    </row>
    <row r="10" spans="1:15" s="2" customFormat="1" ht="30" customHeight="1" thickBot="1" x14ac:dyDescent="0.3">
      <c r="A10" s="63">
        <v>1</v>
      </c>
      <c r="B10" s="4" t="s">
        <v>70</v>
      </c>
      <c r="C10" s="3">
        <v>69</v>
      </c>
      <c r="D10" s="3">
        <v>28</v>
      </c>
      <c r="E10" s="14">
        <f>D10</f>
        <v>28</v>
      </c>
      <c r="F10" s="11">
        <v>41.07</v>
      </c>
      <c r="G10" s="20">
        <f>(41.49+41.23+41.43+41.38+41.34+41.4+41.33+41.45+41.28+41.19+41.44+41.44+41.53+41.33+41.19+41.13+41.27+41.09+41.07+41.52+41.25+41.38+41.36+41.34+41.5+41.37+41.64)/27</f>
        <v>41.34703703703704</v>
      </c>
      <c r="H10" s="16">
        <v>2</v>
      </c>
      <c r="I10" s="117">
        <f>G10-F10</f>
        <v>0.27703703703704008</v>
      </c>
      <c r="J10" s="9">
        <v>1.3472222222222221E-2</v>
      </c>
      <c r="K10" s="9">
        <f>J10</f>
        <v>1.3472222222222221E-2</v>
      </c>
      <c r="L10" s="10">
        <f>K10</f>
        <v>1.3472222222222221E-2</v>
      </c>
      <c r="M10" s="49" t="s">
        <v>140</v>
      </c>
      <c r="N10" s="50">
        <v>-8</v>
      </c>
      <c r="O10" s="2" t="s">
        <v>138</v>
      </c>
    </row>
    <row r="11" spans="1:15" s="2" customFormat="1" ht="30" customHeight="1" x14ac:dyDescent="0.25">
      <c r="A11" s="63">
        <v>2</v>
      </c>
      <c r="B11" s="4" t="s">
        <v>70</v>
      </c>
      <c r="C11" s="3">
        <v>8</v>
      </c>
      <c r="D11" s="3">
        <v>80</v>
      </c>
      <c r="E11" s="14">
        <f>D11-D10</f>
        <v>52</v>
      </c>
      <c r="F11" s="66">
        <v>41.23</v>
      </c>
      <c r="G11" s="40">
        <f>(41.8+41.39+41.43+41.36+41.25+41.81+41.38+41.55+41.5+41.58+41.49+41.28+41.52+41.34+41.41+41.25+41.39+41.44+41.25+41.23+41.36+41.64+41.29+41.38+41.53+41.48+41.5+41.41+41.57+41.56+41.9+41.55+41.46+41.28+41.6+41.49+42.82+41.53+41.56+41.52+42+41.77+41.37+41.37+41.43+41.32+41.71+41.55+41.49+41.51+41.62)/51</f>
        <v>41.514117647058818</v>
      </c>
      <c r="H11" s="16">
        <v>7</v>
      </c>
      <c r="I11" s="117">
        <f t="shared" ref="I11:I13" si="0">G11-F11</f>
        <v>0.28411764705882092</v>
      </c>
      <c r="J11" s="9">
        <v>3.9479166666666669E-2</v>
      </c>
      <c r="K11" s="9">
        <f>J11-J10</f>
        <v>2.6006944444444451E-2</v>
      </c>
      <c r="L11" s="9">
        <f>K11+K10</f>
        <v>3.9479166666666669E-2</v>
      </c>
      <c r="M11" s="49" t="s">
        <v>141</v>
      </c>
      <c r="N11" s="50"/>
    </row>
    <row r="12" spans="1:15" s="2" customFormat="1" ht="30" customHeight="1" thickBot="1" x14ac:dyDescent="0.3">
      <c r="A12" s="63">
        <v>3</v>
      </c>
      <c r="B12" s="4" t="s">
        <v>80</v>
      </c>
      <c r="C12" s="3">
        <v>2</v>
      </c>
      <c r="D12" s="3">
        <v>123</v>
      </c>
      <c r="E12" s="14">
        <f>D12-D11</f>
        <v>43</v>
      </c>
      <c r="F12" s="17">
        <v>41.34</v>
      </c>
      <c r="G12" s="19">
        <f>(41.61+42+41.9+41.92+41.72+42.45+41.34+41.91+41.45+41.68+42.36+41.95+41.68+41.75+41.89+41.79+41.7+41.56+41.56+41.91+41.62+41.49+41.57+41.52+41.43+41.78+42.19+41.49+41.58+41.71+41.61+41.51+41.48+41.69+41.66+41.68+41.65+41.41+41.54+41.69+41.76+42.04)/42</f>
        <v>41.71976190476191</v>
      </c>
      <c r="H12" s="16">
        <v>1</v>
      </c>
      <c r="I12" s="117">
        <f t="shared" si="0"/>
        <v>0.37976190476190652</v>
      </c>
      <c r="J12" s="9">
        <v>6.1053240740740734E-2</v>
      </c>
      <c r="K12" s="9">
        <f>J12-J11</f>
        <v>2.1574074074074065E-2</v>
      </c>
      <c r="L12" s="10">
        <f>K12</f>
        <v>2.1574074074074065E-2</v>
      </c>
      <c r="M12" s="49" t="s">
        <v>142</v>
      </c>
      <c r="N12" s="50">
        <v>-7</v>
      </c>
      <c r="O12" s="2" t="s">
        <v>143</v>
      </c>
    </row>
    <row r="13" spans="1:15" s="2" customFormat="1" ht="30" customHeight="1" thickBot="1" x14ac:dyDescent="0.3">
      <c r="A13" s="64" t="s">
        <v>9</v>
      </c>
      <c r="B13" s="6" t="s">
        <v>80</v>
      </c>
      <c r="C13" s="32">
        <v>21</v>
      </c>
      <c r="D13" s="32">
        <v>168</v>
      </c>
      <c r="E13" s="14">
        <f>D13-D12</f>
        <v>45</v>
      </c>
      <c r="F13" s="123">
        <v>41.18</v>
      </c>
      <c r="G13" s="20">
        <f>(42.9+41.35+41.79+41.49+41.42+41.31+41.46+41.39+41.18+41.38+41.41+41.48+41.4+41.36+41.67+45.34+41.47+41.67+41.31+41.31+41.4+42.37+42.41+43.59+42.32+42.24+41.96+41.38+41.49+41.35+41.49+41.48+41.49+41.37+41.29+41.71+41.3+41.21+41.22+41.27+41.18+41.51+41.7+41.46)/44</f>
        <v>41.688181818181818</v>
      </c>
      <c r="H13" s="16">
        <v>4</v>
      </c>
      <c r="I13" s="120">
        <f t="shared" si="0"/>
        <v>0.50818181818181785</v>
      </c>
      <c r="J13" s="18">
        <v>8.3472222222222225E-2</v>
      </c>
      <c r="K13" s="18">
        <f>J13-J12</f>
        <v>2.2418981481481491E-2</v>
      </c>
      <c r="L13" s="18">
        <f>K13+K12</f>
        <v>4.3993055555555556E-2</v>
      </c>
      <c r="M13" s="49"/>
      <c r="N13" s="50"/>
    </row>
    <row r="14" spans="1:15" s="2" customFormat="1" ht="30" customHeight="1" x14ac:dyDescent="0.25">
      <c r="A14" s="65"/>
      <c r="B14" s="12"/>
      <c r="C14" s="13"/>
      <c r="D14" s="13"/>
      <c r="E14" s="13"/>
      <c r="F14" s="51">
        <f>AVERAGE(F10,F11)</f>
        <v>41.15</v>
      </c>
      <c r="G14" s="52">
        <f>AVERAGE(G10,G11)</f>
        <v>41.430577342047926</v>
      </c>
      <c r="H14" s="52" t="s">
        <v>144</v>
      </c>
      <c r="I14" s="53">
        <f>AVERAGE(I10,I11)</f>
        <v>0.2805773420479305</v>
      </c>
      <c r="J14" s="13"/>
      <c r="K14" s="13"/>
      <c r="L14" s="13"/>
      <c r="M14" s="54"/>
      <c r="N14" s="54"/>
    </row>
    <row r="15" spans="1:15" ht="27.75" customHeight="1" x14ac:dyDescent="0.25">
      <c r="A15" s="55"/>
      <c r="B15" s="55"/>
      <c r="C15" s="55"/>
      <c r="D15" s="56"/>
      <c r="E15" s="57"/>
      <c r="F15" s="58">
        <f>AVERAGE(F12,F13)</f>
        <v>41.260000000000005</v>
      </c>
      <c r="G15" s="59">
        <f>AVERAGE(G12,G13)</f>
        <v>41.703971861471864</v>
      </c>
      <c r="H15" s="59" t="s">
        <v>61</v>
      </c>
      <c r="I15" s="60">
        <f>AVERAGE(I12,I13)</f>
        <v>0.44397186147186218</v>
      </c>
      <c r="J15" s="57"/>
      <c r="K15" s="57" t="s">
        <v>74</v>
      </c>
      <c r="L15" s="57"/>
      <c r="M15" s="54"/>
      <c r="N15" s="54"/>
    </row>
    <row r="16" spans="1:15" ht="30" customHeight="1" thickBot="1" x14ac:dyDescent="0.3">
      <c r="A16" s="61"/>
      <c r="B16" s="61"/>
      <c r="C16" s="61"/>
      <c r="D16" s="57"/>
      <c r="E16" s="57"/>
      <c r="F16" s="33">
        <f>AVERAGE(F10:F13)</f>
        <v>41.204999999999998</v>
      </c>
      <c r="G16" s="34">
        <f>AVERAGE(G10:G13)</f>
        <v>41.567274601759891</v>
      </c>
      <c r="H16" s="35"/>
      <c r="I16" s="36">
        <f>AVERAGE(I10:I13)</f>
        <v>0.36227460175989634</v>
      </c>
      <c r="J16" s="57"/>
      <c r="K16" s="57"/>
      <c r="L16" s="57"/>
      <c r="M16" s="61"/>
      <c r="N16" s="61"/>
    </row>
    <row r="19" spans="13:14" x14ac:dyDescent="0.25">
      <c r="M19" s="1"/>
      <c r="N19" s="1"/>
    </row>
    <row r="20" spans="13:14" x14ac:dyDescent="0.25">
      <c r="M20" s="2"/>
      <c r="N20" s="2"/>
    </row>
    <row r="21" spans="13:14" x14ac:dyDescent="0.25">
      <c r="M21" s="2"/>
      <c r="N21" s="2"/>
    </row>
    <row r="22" spans="13:14" x14ac:dyDescent="0.25">
      <c r="M22" s="2"/>
      <c r="N22" s="2"/>
    </row>
  </sheetData>
  <mergeCells count="10">
    <mergeCell ref="A4:L4"/>
    <mergeCell ref="A6:L6"/>
    <mergeCell ref="A8:A9"/>
    <mergeCell ref="B8:B9"/>
    <mergeCell ref="C8:C9"/>
    <mergeCell ref="D8:D9"/>
    <mergeCell ref="E8:E9"/>
    <mergeCell ref="F8:I8"/>
    <mergeCell ref="J8:J9"/>
    <mergeCell ref="K8:L8"/>
  </mergeCells>
  <pageMargins left="0.70866141732283472" right="0.51181102362204722" top="0.74803149606299213" bottom="0.74803149606299213" header="0.31496062992125984" footer="0.31496062992125984"/>
  <pageSetup paperSize="9" orientation="portrait" verticalDpi="300" r:id="rId1"/>
  <legacy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4:O22"/>
  <sheetViews>
    <sheetView zoomScale="75" zoomScaleNormal="75" workbookViewId="0">
      <selection activeCell="L12" sqref="L12"/>
    </sheetView>
  </sheetViews>
  <sheetFormatPr defaultRowHeight="15" x14ac:dyDescent="0.25"/>
  <cols>
    <col min="1" max="1" width="8.7109375" customWidth="1"/>
    <col min="2" max="2" width="30.7109375" customWidth="1"/>
    <col min="3" max="3" width="9.42578125" customWidth="1"/>
    <col min="4" max="6" width="9.42578125" style="1" customWidth="1"/>
    <col min="7" max="7" width="11.28515625" style="1" customWidth="1"/>
    <col min="8" max="8" width="12.85546875" style="1" customWidth="1"/>
    <col min="9" max="9" width="13.5703125" style="1" customWidth="1"/>
    <col min="10" max="10" width="13" style="1" customWidth="1"/>
    <col min="11" max="11" width="12" style="1" customWidth="1"/>
    <col min="12" max="12" width="15.85546875" style="1" customWidth="1"/>
    <col min="13" max="13" width="11.42578125" customWidth="1"/>
    <col min="14" max="14" width="22.28515625" customWidth="1"/>
  </cols>
  <sheetData>
    <row r="4" spans="1:15" ht="18.75" x14ac:dyDescent="0.3">
      <c r="A4" s="169" t="s">
        <v>86</v>
      </c>
      <c r="B4" s="169"/>
      <c r="C4" s="169"/>
      <c r="D4" s="169"/>
      <c r="E4" s="169"/>
      <c r="F4" s="169"/>
      <c r="G4" s="169"/>
      <c r="H4" s="169"/>
      <c r="I4" s="169"/>
      <c r="J4" s="169"/>
      <c r="K4" s="169"/>
      <c r="L4" s="169"/>
    </row>
    <row r="5" spans="1:15" ht="7.5" customHeight="1" x14ac:dyDescent="0.25"/>
    <row r="6" spans="1:15" ht="17.25" x14ac:dyDescent="0.3">
      <c r="A6" s="129" t="s">
        <v>77</v>
      </c>
      <c r="B6" s="129"/>
      <c r="C6" s="129"/>
      <c r="D6" s="129"/>
      <c r="E6" s="129"/>
      <c r="F6" s="129"/>
      <c r="G6" s="129"/>
      <c r="H6" s="129"/>
      <c r="I6" s="129"/>
      <c r="J6" s="129"/>
      <c r="K6" s="129"/>
      <c r="L6" s="129"/>
    </row>
    <row r="7" spans="1:15" ht="7.5" customHeight="1" x14ac:dyDescent="0.25"/>
    <row r="8" spans="1:15" s="1" customFormat="1" ht="20.25" customHeight="1" x14ac:dyDescent="0.25">
      <c r="A8" s="170" t="s">
        <v>4</v>
      </c>
      <c r="B8" s="171" t="s">
        <v>3</v>
      </c>
      <c r="C8" s="172" t="s">
        <v>11</v>
      </c>
      <c r="D8" s="171" t="s">
        <v>0</v>
      </c>
      <c r="E8" s="174" t="s">
        <v>44</v>
      </c>
      <c r="F8" s="176" t="s">
        <v>46</v>
      </c>
      <c r="G8" s="177"/>
      <c r="H8" s="177"/>
      <c r="I8" s="178"/>
      <c r="J8" s="179" t="s">
        <v>10</v>
      </c>
      <c r="K8" s="170" t="s">
        <v>67</v>
      </c>
      <c r="L8" s="170"/>
      <c r="M8" s="48"/>
      <c r="N8" s="48"/>
    </row>
    <row r="9" spans="1:15" s="1" customFormat="1" ht="27.75" customHeight="1" thickBot="1" x14ac:dyDescent="0.3">
      <c r="A9" s="170"/>
      <c r="B9" s="171"/>
      <c r="C9" s="173"/>
      <c r="D9" s="171"/>
      <c r="E9" s="175"/>
      <c r="F9" s="68" t="s">
        <v>39</v>
      </c>
      <c r="G9" s="68" t="s">
        <v>40</v>
      </c>
      <c r="H9" s="68" t="s">
        <v>43</v>
      </c>
      <c r="I9" s="47" t="s">
        <v>41</v>
      </c>
      <c r="J9" s="180"/>
      <c r="K9" s="74" t="s">
        <v>2</v>
      </c>
      <c r="L9" s="74" t="s">
        <v>1</v>
      </c>
      <c r="M9" s="69" t="s">
        <v>42</v>
      </c>
      <c r="N9" s="69" t="s">
        <v>45</v>
      </c>
    </row>
    <row r="10" spans="1:15" s="2" customFormat="1" ht="30" customHeight="1" thickBot="1" x14ac:dyDescent="0.3">
      <c r="A10" s="63">
        <v>1</v>
      </c>
      <c r="B10" s="4" t="s">
        <v>91</v>
      </c>
      <c r="C10" s="3">
        <v>7</v>
      </c>
      <c r="D10" s="3">
        <v>39</v>
      </c>
      <c r="E10" s="14">
        <f>D10</f>
        <v>39</v>
      </c>
      <c r="F10" s="11">
        <v>40.950000000000003</v>
      </c>
      <c r="G10" s="20">
        <f>(42.24+41.11+40.96+41.33+41.29+41.43+41.35+41.13+41.36+41.36+41.49+41.48+41.13+41.37+41.31+41.51+41.71+41.02+41.38+41.21+41.12+41.15+41.33+41.41+41.13+40.95+41.17+41.27+41.15+41.41+41.03+41.36+41.25+41.47+41.2+41.22+41.32+41.48)/38</f>
        <v>41.305000000000007</v>
      </c>
      <c r="H10" s="16">
        <v>3</v>
      </c>
      <c r="I10" s="117">
        <f>G10-F10</f>
        <v>0.35500000000000398</v>
      </c>
      <c r="J10" s="9">
        <v>1.8726851851851852E-2</v>
      </c>
      <c r="K10" s="9">
        <f>J10</f>
        <v>1.8726851851851852E-2</v>
      </c>
      <c r="L10" s="10">
        <f>K10</f>
        <v>1.8726851851851852E-2</v>
      </c>
      <c r="M10" s="49" t="s">
        <v>128</v>
      </c>
      <c r="N10" s="50"/>
    </row>
    <row r="11" spans="1:15" s="2" customFormat="1" ht="30" customHeight="1" thickBot="1" x14ac:dyDescent="0.3">
      <c r="A11" s="63">
        <v>2</v>
      </c>
      <c r="B11" s="4" t="s">
        <v>13</v>
      </c>
      <c r="C11" s="3">
        <v>2</v>
      </c>
      <c r="D11" s="3">
        <v>63</v>
      </c>
      <c r="E11" s="14">
        <f>D11-D10</f>
        <v>24</v>
      </c>
      <c r="F11" s="67">
        <v>41.44</v>
      </c>
      <c r="G11" s="40">
        <f>(41.67+41.71+41.74+41.59+41.44+41.63+42.16+41.58+41.44+41.46+41.5+41.67+41.85+41.63+41.63+41.51+41.72+41.79+41.72+41.54+41.85+41.47+41.93)/23</f>
        <v>41.662173913043475</v>
      </c>
      <c r="H11" s="16">
        <v>6</v>
      </c>
      <c r="I11" s="117">
        <f t="shared" ref="I11:I13" si="0">G11-F11</f>
        <v>0.222173913043477</v>
      </c>
      <c r="J11" s="9">
        <v>3.1435185185185184E-2</v>
      </c>
      <c r="K11" s="9">
        <f>J11-J10</f>
        <v>1.2708333333333332E-2</v>
      </c>
      <c r="L11" s="10">
        <f>K11</f>
        <v>1.2708333333333332E-2</v>
      </c>
      <c r="M11" s="49" t="s">
        <v>129</v>
      </c>
      <c r="N11" s="50"/>
    </row>
    <row r="12" spans="1:15" s="2" customFormat="1" ht="30" customHeight="1" thickBot="1" x14ac:dyDescent="0.3">
      <c r="A12" s="63">
        <v>3</v>
      </c>
      <c r="B12" s="4" t="s">
        <v>13</v>
      </c>
      <c r="C12" s="3">
        <v>3</v>
      </c>
      <c r="D12" s="3">
        <v>123</v>
      </c>
      <c r="E12" s="14">
        <f>D12-D11</f>
        <v>60</v>
      </c>
      <c r="F12" s="15">
        <v>41.35</v>
      </c>
      <c r="G12" s="20">
        <f>(41.73+41.74+41.64+41.75+41.61+41.71+41.64+41.5+41.67+41.67+41.69+41.53+41.36+41.7+41.56+41.57+41.67+41.54+41.77+41.89+41.5+41.66+41.58+41.51+41.54+41.54+41.56+41.53+41.6+42.14+42.44+42.01+41.4+41.7+41.35+41.69+41.46+41.5+41.46+41.38+41.73+41.58+41.44+41.45+41.6+41.48+41.46+41.51+41.68+41.59+41.73+41.39+41.41+41.69+41.46+41.61+41.66+41.68+41.5)/59</f>
        <v>41.612542372881364</v>
      </c>
      <c r="H12" s="16">
        <v>5</v>
      </c>
      <c r="I12" s="117">
        <f t="shared" si="0"/>
        <v>0.26254237288136295</v>
      </c>
      <c r="J12" s="9">
        <v>6.1168981481481477E-2</v>
      </c>
      <c r="K12" s="9">
        <f>J12-J11</f>
        <v>2.9733796296296293E-2</v>
      </c>
      <c r="L12" s="9">
        <f>K12+K11</f>
        <v>4.2442129629629621E-2</v>
      </c>
      <c r="M12" s="49" t="s">
        <v>130</v>
      </c>
      <c r="N12" s="50">
        <v>-42</v>
      </c>
      <c r="O12" s="2" t="s">
        <v>131</v>
      </c>
    </row>
    <row r="13" spans="1:15" s="2" customFormat="1" ht="30" customHeight="1" thickBot="1" x14ac:dyDescent="0.3">
      <c r="A13" s="64" t="s">
        <v>9</v>
      </c>
      <c r="B13" s="6" t="s">
        <v>91</v>
      </c>
      <c r="C13" s="32">
        <v>2</v>
      </c>
      <c r="D13" s="32">
        <v>168</v>
      </c>
      <c r="E13" s="14">
        <f>D13-D12</f>
        <v>45</v>
      </c>
      <c r="F13" s="71">
        <v>41.24</v>
      </c>
      <c r="G13" s="19">
        <f>(41.76+41.45+41.55+41.38+41.51+41.32+41.29+41.36+41.48+41.67+41.46+41.35+41.56+41.72+41.95+41.83+41.5+41.65+41.75+41.62+43.96+42.35+42.1+41.51+41.63+41.81+41.31+41.7+41.58+41.45+41.55+41.47+41.36+41.24+41.36+41.41+41.26+41.61+41.39+41.49+41.36+41.33+41.82+41.52)/44</f>
        <v>41.607499999999995</v>
      </c>
      <c r="H13" s="16">
        <v>5</v>
      </c>
      <c r="I13" s="120">
        <f t="shared" si="0"/>
        <v>0.36749999999999261</v>
      </c>
      <c r="J13" s="18">
        <v>8.3530092592592586E-2</v>
      </c>
      <c r="K13" s="18">
        <f>J13-J12</f>
        <v>2.2361111111111109E-2</v>
      </c>
      <c r="L13" s="18">
        <f>K13+K10</f>
        <v>4.1087962962962965E-2</v>
      </c>
      <c r="M13" s="49"/>
      <c r="N13" s="50"/>
    </row>
    <row r="14" spans="1:15" s="2" customFormat="1" ht="30" customHeight="1" x14ac:dyDescent="0.25">
      <c r="A14" s="65"/>
      <c r="B14" s="12"/>
      <c r="C14" s="13"/>
      <c r="D14" s="13"/>
      <c r="E14" s="13"/>
      <c r="F14" s="51">
        <f>AVERAGE(F10,F13)</f>
        <v>41.094999999999999</v>
      </c>
      <c r="G14" s="52">
        <f>AVERAGE(G10,G13)</f>
        <v>41.456249999999997</v>
      </c>
      <c r="H14" s="52" t="s">
        <v>145</v>
      </c>
      <c r="I14" s="53">
        <f>AVERAGE(I10,I13)</f>
        <v>0.36124999999999829</v>
      </c>
      <c r="J14" s="13"/>
      <c r="K14" s="13"/>
      <c r="L14" s="13"/>
      <c r="M14" s="54"/>
      <c r="N14" s="54"/>
    </row>
    <row r="15" spans="1:15" ht="27.75" customHeight="1" x14ac:dyDescent="0.25">
      <c r="A15" s="55"/>
      <c r="B15" s="55"/>
      <c r="C15" s="55"/>
      <c r="D15" s="56"/>
      <c r="E15" s="57"/>
      <c r="F15" s="58">
        <f>AVERAGE(F11,F12)</f>
        <v>41.394999999999996</v>
      </c>
      <c r="G15" s="59">
        <f>AVERAGE(G11,G12)</f>
        <v>41.63735814296242</v>
      </c>
      <c r="H15" s="59" t="s">
        <v>49</v>
      </c>
      <c r="I15" s="60">
        <f>AVERAGE(I11,I12)</f>
        <v>0.24235814296241998</v>
      </c>
      <c r="J15" s="57"/>
      <c r="K15" s="57"/>
      <c r="L15" s="57"/>
      <c r="M15" s="54"/>
      <c r="N15" s="54"/>
    </row>
    <row r="16" spans="1:15" ht="30" customHeight="1" thickBot="1" x14ac:dyDescent="0.3">
      <c r="A16" s="61"/>
      <c r="B16" s="61"/>
      <c r="C16" s="61"/>
      <c r="D16" s="57"/>
      <c r="E16" s="57"/>
      <c r="F16" s="33">
        <f>AVERAGE(F10:F13)</f>
        <v>41.245000000000005</v>
      </c>
      <c r="G16" s="34">
        <f>AVERAGE(G10:G13)</f>
        <v>41.546804071481212</v>
      </c>
      <c r="H16" s="35"/>
      <c r="I16" s="36">
        <f>AVERAGE(I10:I13)</f>
        <v>0.30180407148120914</v>
      </c>
      <c r="J16" s="57"/>
      <c r="K16" s="57"/>
      <c r="L16" s="57"/>
      <c r="M16" s="61"/>
      <c r="N16" s="61"/>
    </row>
    <row r="19" spans="13:14" x14ac:dyDescent="0.25">
      <c r="M19" s="1"/>
      <c r="N19" s="1"/>
    </row>
    <row r="20" spans="13:14" x14ac:dyDescent="0.25">
      <c r="M20" s="2"/>
      <c r="N20" s="2"/>
    </row>
    <row r="21" spans="13:14" x14ac:dyDescent="0.25">
      <c r="M21" s="2"/>
      <c r="N21" s="2"/>
    </row>
    <row r="22" spans="13:14" x14ac:dyDescent="0.25">
      <c r="M22" s="2"/>
      <c r="N22" s="2"/>
    </row>
  </sheetData>
  <mergeCells count="10">
    <mergeCell ref="A4:L4"/>
    <mergeCell ref="A6:L6"/>
    <mergeCell ref="A8:A9"/>
    <mergeCell ref="B8:B9"/>
    <mergeCell ref="C8:C9"/>
    <mergeCell ref="D8:D9"/>
    <mergeCell ref="E8:E9"/>
    <mergeCell ref="F8:I8"/>
    <mergeCell ref="J8:J9"/>
    <mergeCell ref="K8:L8"/>
  </mergeCells>
  <pageMargins left="0.70866141732283472" right="0.51181102362204722" top="0.74803149606299213" bottom="0.74803149606299213" header="0.31496062992125984" footer="0.31496062992125984"/>
  <pageSetup paperSize="9" orientation="portrait" verticalDpi="300" r:id="rId1"/>
  <legacy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4:O22"/>
  <sheetViews>
    <sheetView zoomScale="75" zoomScaleNormal="75" workbookViewId="0">
      <selection activeCell="A6" sqref="A6:L6"/>
    </sheetView>
  </sheetViews>
  <sheetFormatPr defaultRowHeight="15" x14ac:dyDescent="0.25"/>
  <cols>
    <col min="1" max="1" width="8.7109375" customWidth="1"/>
    <col min="2" max="2" width="30.7109375" customWidth="1"/>
    <col min="3" max="3" width="9.42578125" customWidth="1"/>
    <col min="4" max="6" width="9.42578125" style="1" customWidth="1"/>
    <col min="7" max="7" width="11.28515625" style="1" customWidth="1"/>
    <col min="8" max="8" width="12.85546875" style="1" customWidth="1"/>
    <col min="9" max="9" width="13.5703125" style="1" customWidth="1"/>
    <col min="10" max="10" width="13" style="1" customWidth="1"/>
    <col min="11" max="11" width="12" style="1" customWidth="1"/>
    <col min="12" max="12" width="15.85546875" style="1" customWidth="1"/>
    <col min="13" max="13" width="11.42578125" customWidth="1"/>
    <col min="14" max="14" width="22.28515625" customWidth="1"/>
  </cols>
  <sheetData>
    <row r="4" spans="1:15" ht="18.75" x14ac:dyDescent="0.3">
      <c r="A4" s="169" t="s">
        <v>86</v>
      </c>
      <c r="B4" s="169"/>
      <c r="C4" s="169"/>
      <c r="D4" s="169"/>
      <c r="E4" s="169"/>
      <c r="F4" s="169"/>
      <c r="G4" s="169"/>
      <c r="H4" s="169"/>
      <c r="I4" s="169"/>
      <c r="J4" s="169"/>
      <c r="K4" s="169"/>
      <c r="L4" s="169"/>
    </row>
    <row r="5" spans="1:15" ht="7.5" customHeight="1" x14ac:dyDescent="0.25"/>
    <row r="6" spans="1:15" ht="17.25" x14ac:dyDescent="0.3">
      <c r="A6" s="129" t="s">
        <v>78</v>
      </c>
      <c r="B6" s="129"/>
      <c r="C6" s="129"/>
      <c r="D6" s="129"/>
      <c r="E6" s="129"/>
      <c r="F6" s="129"/>
      <c r="G6" s="129"/>
      <c r="H6" s="129"/>
      <c r="I6" s="129"/>
      <c r="J6" s="129"/>
      <c r="K6" s="129"/>
      <c r="L6" s="129"/>
    </row>
    <row r="7" spans="1:15" ht="7.5" customHeight="1" x14ac:dyDescent="0.25"/>
    <row r="8" spans="1:15" s="1" customFormat="1" ht="20.25" customHeight="1" x14ac:dyDescent="0.25">
      <c r="A8" s="170" t="s">
        <v>4</v>
      </c>
      <c r="B8" s="171" t="s">
        <v>3</v>
      </c>
      <c r="C8" s="172" t="s">
        <v>11</v>
      </c>
      <c r="D8" s="171" t="s">
        <v>0</v>
      </c>
      <c r="E8" s="174" t="s">
        <v>44</v>
      </c>
      <c r="F8" s="176" t="s">
        <v>46</v>
      </c>
      <c r="G8" s="177"/>
      <c r="H8" s="177"/>
      <c r="I8" s="178"/>
      <c r="J8" s="179" t="s">
        <v>10</v>
      </c>
      <c r="K8" s="170" t="s">
        <v>67</v>
      </c>
      <c r="L8" s="170"/>
      <c r="M8" s="48"/>
      <c r="N8" s="48"/>
    </row>
    <row r="9" spans="1:15" s="1" customFormat="1" ht="27.75" customHeight="1" x14ac:dyDescent="0.25">
      <c r="A9" s="170"/>
      <c r="B9" s="171"/>
      <c r="C9" s="173"/>
      <c r="D9" s="171"/>
      <c r="E9" s="175"/>
      <c r="F9" s="68" t="s">
        <v>39</v>
      </c>
      <c r="G9" s="68" t="s">
        <v>40</v>
      </c>
      <c r="H9" s="68" t="s">
        <v>43</v>
      </c>
      <c r="I9" s="47" t="s">
        <v>41</v>
      </c>
      <c r="J9" s="180"/>
      <c r="K9" s="74" t="s">
        <v>2</v>
      </c>
      <c r="L9" s="74" t="s">
        <v>1</v>
      </c>
      <c r="M9" s="69" t="s">
        <v>42</v>
      </c>
      <c r="N9" s="69" t="s">
        <v>45</v>
      </c>
    </row>
    <row r="10" spans="1:15" s="2" customFormat="1" ht="30" customHeight="1" x14ac:dyDescent="0.25">
      <c r="A10" s="63">
        <v>1</v>
      </c>
      <c r="B10" s="4" t="s">
        <v>27</v>
      </c>
      <c r="C10" s="3">
        <v>21</v>
      </c>
      <c r="D10" s="3">
        <v>34</v>
      </c>
      <c r="E10" s="14">
        <f>D10</f>
        <v>34</v>
      </c>
      <c r="F10" s="16">
        <v>41.5</v>
      </c>
      <c r="G10" s="19">
        <f>(42.93+42.85+42.13+41.61+43.78+42.22+41.78+41.55+41.5+41.89+41.77+41.86+41.57+41.62+41.97+41.76+41.52+41.56+41.58+41.68+41.73+41.66+41.79+41.77+41.8+41.65+41.77+41.92+41.72+41.64+41.63+41.53+42.03)/33</f>
        <v>41.871818181818185</v>
      </c>
      <c r="H10" s="16">
        <v>6</v>
      </c>
      <c r="I10" s="117">
        <f>G10-F10</f>
        <v>0.37181818181818471</v>
      </c>
      <c r="J10" s="9">
        <v>1.6574074074074074E-2</v>
      </c>
      <c r="K10" s="9">
        <f>J10</f>
        <v>1.6574074074074074E-2</v>
      </c>
      <c r="L10" s="10">
        <f>K10</f>
        <v>1.6574074074074074E-2</v>
      </c>
      <c r="M10" s="49" t="s">
        <v>137</v>
      </c>
      <c r="N10" s="50">
        <v>-60</v>
      </c>
      <c r="O10" s="2" t="s">
        <v>138</v>
      </c>
    </row>
    <row r="11" spans="1:15" s="2" customFormat="1" ht="30" customHeight="1" thickBot="1" x14ac:dyDescent="0.3">
      <c r="A11" s="63">
        <v>2</v>
      </c>
      <c r="B11" s="4" t="s">
        <v>69</v>
      </c>
      <c r="C11" s="3">
        <v>6</v>
      </c>
      <c r="D11" s="3">
        <v>59</v>
      </c>
      <c r="E11" s="14">
        <f>D11-D10</f>
        <v>25</v>
      </c>
      <c r="F11" s="62">
        <v>41.63</v>
      </c>
      <c r="G11" s="40">
        <f>(42.19+42.4+42.77+42.65+42.24+41.94+41.97+41.97+42.19+42.03+41.83+42.29+42.21+43.29+42.18+41.67+41.63+41.86+42.21+42+42.27+42.05+41.75+42.02)/24</f>
        <v>42.150416666666665</v>
      </c>
      <c r="H11" s="16">
        <v>1</v>
      </c>
      <c r="I11" s="117">
        <f t="shared" ref="I11:I13" si="0">G11-F11</f>
        <v>0.52041666666666231</v>
      </c>
      <c r="J11" s="9">
        <v>2.9189814814814811E-2</v>
      </c>
      <c r="K11" s="9">
        <f>J11-J10</f>
        <v>1.2615740740740736E-2</v>
      </c>
      <c r="L11" s="10">
        <f>K11</f>
        <v>1.2615740740740736E-2</v>
      </c>
      <c r="M11" s="49" t="s">
        <v>122</v>
      </c>
      <c r="N11" s="50"/>
    </row>
    <row r="12" spans="1:15" s="2" customFormat="1" ht="30" customHeight="1" x14ac:dyDescent="0.25">
      <c r="A12" s="63">
        <v>3</v>
      </c>
      <c r="B12" s="4" t="s">
        <v>27</v>
      </c>
      <c r="C12" s="3">
        <v>21</v>
      </c>
      <c r="D12" s="3">
        <v>121</v>
      </c>
      <c r="E12" s="14">
        <f>D12-D11</f>
        <v>62</v>
      </c>
      <c r="F12" s="126">
        <v>41.39</v>
      </c>
      <c r="G12" s="20">
        <f>(41.73+42.07+41.91+41.89+41.67+42.32+41.71+41.69+41.97+41.76+41.75+41.64+42.12+41.86+41.76+41.68+41.74+41.7+41.78+41.66+41.77+41.64+41.74+41.8+41.64+41.95+41.91+41.57+41.89+41.82+41.72+41.7+41.73+41.7+41.71+41.75+41.77+41.57+41.54+41.67+41.72+41.66+41.42+42.04+41.56+41.98+41.69+41.74+41.61+41.69+41.77+41.92+41.64+41.5+41.71+41.85+41.84+41.48+41.77+41.39+41.88)/61</f>
        <v>41.751803278688527</v>
      </c>
      <c r="H12" s="16">
        <v>1</v>
      </c>
      <c r="I12" s="117">
        <f t="shared" si="0"/>
        <v>0.36180327868852658</v>
      </c>
      <c r="J12" s="9">
        <v>5.994212962962963E-2</v>
      </c>
      <c r="K12" s="9">
        <f>J12-J11</f>
        <v>3.0752314814814819E-2</v>
      </c>
      <c r="L12" s="9">
        <f>K12+K10</f>
        <v>4.732638888888889E-2</v>
      </c>
      <c r="M12" s="49" t="s">
        <v>139</v>
      </c>
      <c r="N12" s="50"/>
    </row>
    <row r="13" spans="1:15" s="2" customFormat="1" ht="30" customHeight="1" thickBot="1" x14ac:dyDescent="0.3">
      <c r="A13" s="64" t="s">
        <v>9</v>
      </c>
      <c r="B13" s="6" t="s">
        <v>69</v>
      </c>
      <c r="C13" s="32">
        <v>5</v>
      </c>
      <c r="D13" s="32">
        <v>168</v>
      </c>
      <c r="E13" s="14">
        <f>D13-D12</f>
        <v>47</v>
      </c>
      <c r="F13" s="125">
        <v>41.91</v>
      </c>
      <c r="G13" s="20">
        <f>(42.9+43.92+42.82+42+42.58+42.34+42.36+42.57+42.14+42.36+41.91+41.94+42.34+42.32+42.28+42.19+42.2+42.23+42.27+42+42.17+42.42+42.28+43.41+42.78+43.77+42.3+42.85+42.43+42.17+43.12+42.93+42.61+42.14+42.24+42.25+42.6+42.12+42.09+42+42.28+42.67+42.16+42.26+42.28+42.34)/46</f>
        <v>42.442173913043469</v>
      </c>
      <c r="H13" s="16">
        <v>4</v>
      </c>
      <c r="I13" s="120">
        <f t="shared" si="0"/>
        <v>0.53217391304347217</v>
      </c>
      <c r="J13" s="18">
        <v>8.3761574074074072E-2</v>
      </c>
      <c r="K13" s="18">
        <f>J13-J12</f>
        <v>2.3819444444444442E-2</v>
      </c>
      <c r="L13" s="18">
        <f>K13+K11</f>
        <v>3.6435185185185182E-2</v>
      </c>
      <c r="M13" s="49"/>
      <c r="N13" s="50"/>
    </row>
    <row r="14" spans="1:15" s="2" customFormat="1" ht="30" customHeight="1" x14ac:dyDescent="0.25">
      <c r="A14" s="65"/>
      <c r="B14" s="12"/>
      <c r="C14" s="13"/>
      <c r="D14" s="13"/>
      <c r="E14" s="13"/>
      <c r="F14" s="51">
        <f>AVERAGE(F10,F12)</f>
        <v>41.445</v>
      </c>
      <c r="G14" s="52">
        <f>AVERAGE(G10,G12)</f>
        <v>41.811810730253356</v>
      </c>
      <c r="H14" s="52" t="s">
        <v>50</v>
      </c>
      <c r="I14" s="53">
        <f>AVERAGE(I10,I12)</f>
        <v>0.36681073025335564</v>
      </c>
      <c r="J14" s="13"/>
      <c r="K14" s="13"/>
      <c r="L14" s="13"/>
      <c r="M14" s="54"/>
      <c r="N14" s="54"/>
    </row>
    <row r="15" spans="1:15" ht="27.75" customHeight="1" x14ac:dyDescent="0.25">
      <c r="A15" s="55"/>
      <c r="B15" s="55"/>
      <c r="C15" s="55"/>
      <c r="D15" s="56"/>
      <c r="E15" s="57"/>
      <c r="F15" s="58">
        <f>AVERAGE(F11,F13)</f>
        <v>41.769999999999996</v>
      </c>
      <c r="G15" s="59">
        <f>AVERAGE(G11,G13)</f>
        <v>42.296295289855067</v>
      </c>
      <c r="H15" s="59" t="s">
        <v>61</v>
      </c>
      <c r="I15" s="60">
        <f>AVERAGE(I11,I13)</f>
        <v>0.52629528985506724</v>
      </c>
      <c r="J15" s="57"/>
      <c r="K15" s="57"/>
      <c r="L15" s="57"/>
      <c r="M15" s="54"/>
      <c r="N15" s="54"/>
    </row>
    <row r="16" spans="1:15" ht="30" customHeight="1" thickBot="1" x14ac:dyDescent="0.3">
      <c r="A16" s="61"/>
      <c r="B16" s="61"/>
      <c r="C16" s="61"/>
      <c r="D16" s="57"/>
      <c r="E16" s="57"/>
      <c r="F16" s="33">
        <f>AVERAGE(F10:F13)</f>
        <v>41.607500000000002</v>
      </c>
      <c r="G16" s="34">
        <f>AVERAGE(G10:G13)</f>
        <v>42.054053010054211</v>
      </c>
      <c r="H16" s="35"/>
      <c r="I16" s="36">
        <f>AVERAGE(I10:I13)</f>
        <v>0.44655301005421144</v>
      </c>
      <c r="J16" s="57"/>
      <c r="K16" s="57"/>
      <c r="L16" s="57"/>
      <c r="M16" s="61"/>
      <c r="N16" s="61"/>
    </row>
    <row r="19" spans="13:14" x14ac:dyDescent="0.25">
      <c r="M19" s="1"/>
      <c r="N19" s="1"/>
    </row>
    <row r="20" spans="13:14" x14ac:dyDescent="0.25">
      <c r="M20" s="2"/>
      <c r="N20" s="2"/>
    </row>
    <row r="21" spans="13:14" x14ac:dyDescent="0.25">
      <c r="M21" s="2"/>
      <c r="N21" s="2"/>
    </row>
    <row r="22" spans="13:14" x14ac:dyDescent="0.25">
      <c r="M22" s="2"/>
      <c r="N22" s="2"/>
    </row>
  </sheetData>
  <mergeCells count="10">
    <mergeCell ref="A4:L4"/>
    <mergeCell ref="A6:L6"/>
    <mergeCell ref="A8:A9"/>
    <mergeCell ref="B8:B9"/>
    <mergeCell ref="C8:C9"/>
    <mergeCell ref="D8:D9"/>
    <mergeCell ref="E8:E9"/>
    <mergeCell ref="F8:I8"/>
    <mergeCell ref="J8:J9"/>
    <mergeCell ref="K8:L8"/>
  </mergeCells>
  <pageMargins left="0.70866141732283472" right="0.51181102362204722" top="0.74803149606299213" bottom="0.74803149606299213" header="0.31496062992125984" footer="0.31496062992125984"/>
  <pageSetup paperSize="9" orientation="portrait" verticalDpi="300" r:id="rId1"/>
  <legacy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4:O22"/>
  <sheetViews>
    <sheetView zoomScale="75" zoomScaleNormal="75" workbookViewId="0">
      <selection activeCell="L11" sqref="L11"/>
    </sheetView>
  </sheetViews>
  <sheetFormatPr defaultRowHeight="15" x14ac:dyDescent="0.25"/>
  <cols>
    <col min="1" max="1" width="8.7109375" customWidth="1"/>
    <col min="2" max="2" width="30.7109375" customWidth="1"/>
    <col min="3" max="3" width="9.42578125" customWidth="1"/>
    <col min="4" max="6" width="9.42578125" style="1" customWidth="1"/>
    <col min="7" max="7" width="11.28515625" style="1" customWidth="1"/>
    <col min="8" max="8" width="12.85546875" style="1" customWidth="1"/>
    <col min="9" max="9" width="13.5703125" style="1" customWidth="1"/>
    <col min="10" max="10" width="13" style="1" customWidth="1"/>
    <col min="11" max="11" width="12" style="1" customWidth="1"/>
    <col min="12" max="12" width="15.85546875" style="1" customWidth="1"/>
    <col min="13" max="13" width="11.42578125" customWidth="1"/>
    <col min="14" max="14" width="22.28515625" customWidth="1"/>
  </cols>
  <sheetData>
    <row r="4" spans="1:15" ht="18.75" x14ac:dyDescent="0.3">
      <c r="A4" s="169" t="s">
        <v>86</v>
      </c>
      <c r="B4" s="169"/>
      <c r="C4" s="169"/>
      <c r="D4" s="169"/>
      <c r="E4" s="169"/>
      <c r="F4" s="169"/>
      <c r="G4" s="169"/>
      <c r="H4" s="169"/>
      <c r="I4" s="169"/>
      <c r="J4" s="169"/>
      <c r="K4" s="169"/>
      <c r="L4" s="169"/>
    </row>
    <row r="5" spans="1:15" ht="7.5" customHeight="1" x14ac:dyDescent="0.25"/>
    <row r="6" spans="1:15" ht="17.25" x14ac:dyDescent="0.3">
      <c r="A6" s="129" t="s">
        <v>110</v>
      </c>
      <c r="B6" s="129"/>
      <c r="C6" s="129"/>
      <c r="D6" s="129"/>
      <c r="E6" s="129"/>
      <c r="F6" s="129"/>
      <c r="G6" s="129"/>
      <c r="H6" s="129"/>
      <c r="I6" s="129"/>
      <c r="J6" s="129"/>
      <c r="K6" s="129"/>
      <c r="L6" s="129"/>
    </row>
    <row r="7" spans="1:15" ht="7.5" customHeight="1" x14ac:dyDescent="0.25"/>
    <row r="8" spans="1:15" s="1" customFormat="1" ht="20.25" customHeight="1" x14ac:dyDescent="0.25">
      <c r="A8" s="170" t="s">
        <v>4</v>
      </c>
      <c r="B8" s="171" t="s">
        <v>3</v>
      </c>
      <c r="C8" s="172" t="s">
        <v>11</v>
      </c>
      <c r="D8" s="171" t="s">
        <v>0</v>
      </c>
      <c r="E8" s="174" t="s">
        <v>44</v>
      </c>
      <c r="F8" s="176" t="s">
        <v>46</v>
      </c>
      <c r="G8" s="177"/>
      <c r="H8" s="177"/>
      <c r="I8" s="178"/>
      <c r="J8" s="179" t="s">
        <v>10</v>
      </c>
      <c r="K8" s="170" t="s">
        <v>67</v>
      </c>
      <c r="L8" s="170"/>
      <c r="M8" s="48"/>
      <c r="N8" s="48"/>
    </row>
    <row r="9" spans="1:15" s="1" customFormat="1" ht="27.75" customHeight="1" x14ac:dyDescent="0.25">
      <c r="A9" s="170"/>
      <c r="B9" s="171"/>
      <c r="C9" s="173"/>
      <c r="D9" s="171"/>
      <c r="E9" s="175"/>
      <c r="F9" s="68" t="s">
        <v>39</v>
      </c>
      <c r="G9" s="68" t="s">
        <v>40</v>
      </c>
      <c r="H9" s="68" t="s">
        <v>43</v>
      </c>
      <c r="I9" s="47" t="s">
        <v>41</v>
      </c>
      <c r="J9" s="180"/>
      <c r="K9" s="74" t="s">
        <v>2</v>
      </c>
      <c r="L9" s="74" t="s">
        <v>1</v>
      </c>
      <c r="M9" s="69" t="s">
        <v>42</v>
      </c>
      <c r="N9" s="69" t="s">
        <v>45</v>
      </c>
    </row>
    <row r="10" spans="1:15" s="2" customFormat="1" ht="30" customHeight="1" x14ac:dyDescent="0.25">
      <c r="A10" s="63">
        <v>1</v>
      </c>
      <c r="B10" s="4" t="s">
        <v>71</v>
      </c>
      <c r="C10" s="3">
        <v>4</v>
      </c>
      <c r="D10" s="3">
        <v>22</v>
      </c>
      <c r="E10" s="14">
        <f>D10</f>
        <v>22</v>
      </c>
      <c r="F10" s="16">
        <v>41.4</v>
      </c>
      <c r="G10" s="19">
        <f>(44.12+43.36+41.8+42.06+43.1+42.45+41.83+42.01+41.4+43.09+42.65+41.88+42.1+41.76+42.03+42.05+42.88+42.03+42+42.09+42.28)/21</f>
        <v>42.331904761904752</v>
      </c>
      <c r="H10" s="16">
        <v>0</v>
      </c>
      <c r="I10" s="117">
        <f>G10-F10</f>
        <v>0.9319047619047538</v>
      </c>
      <c r="J10" s="9">
        <v>1.087962962962963E-2</v>
      </c>
      <c r="K10" s="9">
        <f>J10</f>
        <v>1.087962962962963E-2</v>
      </c>
      <c r="L10" s="10">
        <f>K10</f>
        <v>1.087962962962963E-2</v>
      </c>
      <c r="M10" s="49" t="s">
        <v>116</v>
      </c>
      <c r="N10" s="50">
        <v>-16</v>
      </c>
      <c r="O10" s="2" t="s">
        <v>117</v>
      </c>
    </row>
    <row r="11" spans="1:15" s="2" customFormat="1" ht="30" customHeight="1" thickBot="1" x14ac:dyDescent="0.3">
      <c r="A11" s="63">
        <v>2</v>
      </c>
      <c r="B11" s="4" t="s">
        <v>33</v>
      </c>
      <c r="C11" s="3">
        <v>13</v>
      </c>
      <c r="D11" s="3">
        <v>59</v>
      </c>
      <c r="E11" s="14">
        <f>D11-D10</f>
        <v>37</v>
      </c>
      <c r="F11" s="62">
        <v>41.3</v>
      </c>
      <c r="G11" s="40">
        <f>(41.74+41.62+41.71+41.36+41.6+41.43+41.52+41.53+41.48+41.65+41.43+41.79+41.32+41.42+41.32+41.39+41.47+41.65+41.53+41.3+41.65+41.6+41.59+41.56+41.4+41.69+41.54+41.41+41.61+41.64+41.56+41.51+41.43+41.73+42.42+41.19)/36</f>
        <v>41.549722222222236</v>
      </c>
      <c r="H11" s="16">
        <v>5</v>
      </c>
      <c r="I11" s="117">
        <f t="shared" ref="I11:I13" si="0">G11-F11</f>
        <v>0.24972222222223905</v>
      </c>
      <c r="J11" s="9">
        <v>2.960648148148148E-2</v>
      </c>
      <c r="K11" s="9">
        <f>J11-J10</f>
        <v>1.8726851851851849E-2</v>
      </c>
      <c r="L11" s="10">
        <f>K11</f>
        <v>1.8726851851851849E-2</v>
      </c>
      <c r="M11" s="49" t="s">
        <v>118</v>
      </c>
      <c r="N11" s="50"/>
    </row>
    <row r="12" spans="1:15" s="2" customFormat="1" ht="30" customHeight="1" thickBot="1" x14ac:dyDescent="0.3">
      <c r="A12" s="63">
        <v>3</v>
      </c>
      <c r="B12" s="4" t="s">
        <v>71</v>
      </c>
      <c r="C12" s="3">
        <v>6</v>
      </c>
      <c r="D12" s="3">
        <v>122</v>
      </c>
      <c r="E12" s="14">
        <f>D12-D11</f>
        <v>63</v>
      </c>
      <c r="F12" s="11">
        <v>41.28</v>
      </c>
      <c r="G12" s="20">
        <f>(41.81+41.79+41.48+41.37+41.57+41.89+41.86+41.64+41.9+41.68+41.59+41.5+41.64+41.8+41.84+41.79+41.9+41.65+41.47+41.56+41.39+41.55+41.43+41.59+41.49+41.55+41.63+41.51+41.46+41.69+41.67+41.73+41.61+41.49+43.03+41.49+41.67+41.65+41.45+41.48+41.49+41.8+41.54+41.64+41.5+41.28+41.81+42.1+41.47+41.76+41.52+42.14+42.25+42.46+41.56+42.08+41.59+41.38+41.28+41.59+41.58+41.87)/62</f>
        <v>41.677096774193551</v>
      </c>
      <c r="H12" s="16">
        <v>3</v>
      </c>
      <c r="I12" s="117">
        <f t="shared" si="0"/>
        <v>0.39709677419354961</v>
      </c>
      <c r="J12" s="9">
        <v>6.0775462962962962E-2</v>
      </c>
      <c r="K12" s="9">
        <f>J12-J11</f>
        <v>3.1168981481481482E-2</v>
      </c>
      <c r="L12" s="9">
        <f>K12+K10</f>
        <v>4.2048611111111113E-2</v>
      </c>
      <c r="M12" s="49" t="s">
        <v>119</v>
      </c>
      <c r="N12" s="50">
        <v>15</v>
      </c>
      <c r="O12" s="2" t="s">
        <v>120</v>
      </c>
    </row>
    <row r="13" spans="1:15" s="2" customFormat="1" ht="30" customHeight="1" thickBot="1" x14ac:dyDescent="0.3">
      <c r="A13" s="64" t="s">
        <v>9</v>
      </c>
      <c r="B13" s="6" t="s">
        <v>33</v>
      </c>
      <c r="C13" s="32">
        <v>10</v>
      </c>
      <c r="D13" s="32">
        <v>168</v>
      </c>
      <c r="E13" s="14">
        <f>D13-D12</f>
        <v>46</v>
      </c>
      <c r="F13" s="123">
        <v>41.21</v>
      </c>
      <c r="G13" s="20">
        <f>(42.04+41.73+41.58+41.6+41.45+41.48+41.34+41.37+41.48+41.36+41.29+41.32+41.31+41.58+41.44+41.37+41.33+41.41+41.26+41.34+41.36+41.25+41.38+41.24+41.54+41.46+41.43+41.43+41.32+41.44+41.3+41.62+41.34+42.18+42.01+41.48+41.24+41.42+41.21+41.4+41.33+41.92+42.38+41.98+41.57)/45</f>
        <v>41.495777777777789</v>
      </c>
      <c r="H13" s="16">
        <v>6</v>
      </c>
      <c r="I13" s="120">
        <f t="shared" si="0"/>
        <v>0.28577777777778834</v>
      </c>
      <c r="J13" s="18">
        <v>8.3773148148148138E-2</v>
      </c>
      <c r="K13" s="18">
        <f>J13-J12</f>
        <v>2.2997685185185177E-2</v>
      </c>
      <c r="L13" s="18">
        <f>K13+K11</f>
        <v>4.1724537037037025E-2</v>
      </c>
      <c r="M13" s="49"/>
      <c r="N13" s="50"/>
    </row>
    <row r="14" spans="1:15" s="2" customFormat="1" ht="30" customHeight="1" x14ac:dyDescent="0.25">
      <c r="A14" s="65"/>
      <c r="B14" s="12"/>
      <c r="C14" s="13"/>
      <c r="D14" s="13"/>
      <c r="E14" s="13"/>
      <c r="F14" s="51">
        <f>AVERAGE(F10,F12)</f>
        <v>41.34</v>
      </c>
      <c r="G14" s="52">
        <f>AVERAGE(G10,G12)</f>
        <v>42.004500768049155</v>
      </c>
      <c r="H14" s="52" t="s">
        <v>81</v>
      </c>
      <c r="I14" s="53">
        <f>AVERAGE(I10,I12)</f>
        <v>0.6645007680491517</v>
      </c>
      <c r="J14" s="13"/>
      <c r="K14" s="13"/>
      <c r="L14" s="13"/>
      <c r="M14" s="54"/>
      <c r="N14" s="54"/>
    </row>
    <row r="15" spans="1:15" ht="27.75" customHeight="1" x14ac:dyDescent="0.25">
      <c r="A15" s="55"/>
      <c r="B15" s="55"/>
      <c r="C15" s="55"/>
      <c r="D15" s="56"/>
      <c r="E15" s="57"/>
      <c r="F15" s="58">
        <f>AVERAGE(F11,F13)</f>
        <v>41.254999999999995</v>
      </c>
      <c r="G15" s="59">
        <f>AVERAGE(G11,G13)</f>
        <v>41.522750000000016</v>
      </c>
      <c r="H15" s="59" t="s">
        <v>47</v>
      </c>
      <c r="I15" s="60">
        <f>AVERAGE(I11,I13)</f>
        <v>0.2677500000000137</v>
      </c>
      <c r="J15" s="57"/>
      <c r="K15" s="57"/>
      <c r="L15" s="57"/>
      <c r="M15" s="54"/>
      <c r="N15" s="54"/>
    </row>
    <row r="16" spans="1:15" ht="30" customHeight="1" thickBot="1" x14ac:dyDescent="0.3">
      <c r="A16" s="61"/>
      <c r="B16" s="61"/>
      <c r="C16" s="61"/>
      <c r="D16" s="57"/>
      <c r="E16" s="57"/>
      <c r="F16" s="33">
        <f>AVERAGE(F10:F13)</f>
        <v>41.297499999999999</v>
      </c>
      <c r="G16" s="34">
        <f>AVERAGE(G10:G13)</f>
        <v>41.763625384024586</v>
      </c>
      <c r="H16" s="35"/>
      <c r="I16" s="36">
        <f>AVERAGE(I10:I13)</f>
        <v>0.4661253840245827</v>
      </c>
      <c r="J16" s="57"/>
      <c r="K16" s="57"/>
      <c r="L16" s="57"/>
      <c r="M16" s="61"/>
      <c r="N16" s="61"/>
    </row>
    <row r="19" spans="13:14" x14ac:dyDescent="0.25">
      <c r="M19" s="1"/>
      <c r="N19" s="1"/>
    </row>
    <row r="20" spans="13:14" x14ac:dyDescent="0.25">
      <c r="M20" s="2"/>
      <c r="N20" s="2"/>
    </row>
    <row r="21" spans="13:14" x14ac:dyDescent="0.25">
      <c r="M21" s="2"/>
      <c r="N21" s="2"/>
    </row>
    <row r="22" spans="13:14" x14ac:dyDescent="0.25">
      <c r="M22" s="2"/>
      <c r="N22" s="2"/>
    </row>
  </sheetData>
  <mergeCells count="10">
    <mergeCell ref="A4:L4"/>
    <mergeCell ref="A6:L6"/>
    <mergeCell ref="A8:A9"/>
    <mergeCell ref="B8:B9"/>
    <mergeCell ref="C8:C9"/>
    <mergeCell ref="D8:D9"/>
    <mergeCell ref="E8:E9"/>
    <mergeCell ref="F8:I8"/>
    <mergeCell ref="J8:J9"/>
    <mergeCell ref="K8:L8"/>
  </mergeCells>
  <pageMargins left="0.70866141732283472" right="0.51181102362204722" top="0.74803149606299213" bottom="0.74803149606299213" header="0.31496062992125984" footer="0.31496062992125984"/>
  <pageSetup paperSize="9" orientation="portrait" verticalDpi="300" r:id="rId1"/>
  <legacy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4:O22"/>
  <sheetViews>
    <sheetView zoomScale="75" zoomScaleNormal="75" workbookViewId="0">
      <selection activeCell="L11" sqref="L11"/>
    </sheetView>
  </sheetViews>
  <sheetFormatPr defaultRowHeight="15" x14ac:dyDescent="0.25"/>
  <cols>
    <col min="1" max="1" width="8.7109375" customWidth="1"/>
    <col min="2" max="2" width="30.7109375" customWidth="1"/>
    <col min="3" max="3" width="9.42578125" customWidth="1"/>
    <col min="4" max="6" width="9.42578125" style="1" customWidth="1"/>
    <col min="7" max="7" width="11.28515625" style="1" customWidth="1"/>
    <col min="8" max="8" width="12.85546875" style="1" customWidth="1"/>
    <col min="9" max="9" width="13.5703125" style="1" customWidth="1"/>
    <col min="10" max="10" width="13" style="1" customWidth="1"/>
    <col min="11" max="11" width="12" style="1" customWidth="1"/>
    <col min="12" max="12" width="15.85546875" style="1" customWidth="1"/>
    <col min="13" max="13" width="11.42578125" customWidth="1"/>
    <col min="14" max="14" width="22.28515625" customWidth="1"/>
  </cols>
  <sheetData>
    <row r="4" spans="1:15" ht="18.75" x14ac:dyDescent="0.3">
      <c r="A4" s="169" t="s">
        <v>86</v>
      </c>
      <c r="B4" s="169"/>
      <c r="C4" s="169"/>
      <c r="D4" s="169"/>
      <c r="E4" s="169"/>
      <c r="F4" s="169"/>
      <c r="G4" s="169"/>
      <c r="H4" s="169"/>
      <c r="I4" s="169"/>
      <c r="J4" s="169"/>
      <c r="K4" s="169"/>
      <c r="L4" s="169"/>
    </row>
    <row r="5" spans="1:15" ht="7.5" customHeight="1" x14ac:dyDescent="0.25"/>
    <row r="6" spans="1:15" ht="17.25" x14ac:dyDescent="0.3">
      <c r="A6" s="129" t="s">
        <v>124</v>
      </c>
      <c r="B6" s="129"/>
      <c r="C6" s="129"/>
      <c r="D6" s="129"/>
      <c r="E6" s="129"/>
      <c r="F6" s="129"/>
      <c r="G6" s="129"/>
      <c r="H6" s="129"/>
      <c r="I6" s="129"/>
      <c r="J6" s="129"/>
      <c r="K6" s="129"/>
      <c r="L6" s="129"/>
    </row>
    <row r="7" spans="1:15" ht="7.5" customHeight="1" x14ac:dyDescent="0.25"/>
    <row r="8" spans="1:15" s="1" customFormat="1" ht="20.25" customHeight="1" x14ac:dyDescent="0.25">
      <c r="A8" s="170" t="s">
        <v>4</v>
      </c>
      <c r="B8" s="171" t="s">
        <v>3</v>
      </c>
      <c r="C8" s="172" t="s">
        <v>11</v>
      </c>
      <c r="D8" s="171" t="s">
        <v>0</v>
      </c>
      <c r="E8" s="174" t="s">
        <v>44</v>
      </c>
      <c r="F8" s="176" t="s">
        <v>46</v>
      </c>
      <c r="G8" s="177"/>
      <c r="H8" s="177"/>
      <c r="I8" s="178"/>
      <c r="J8" s="179" t="s">
        <v>10</v>
      </c>
      <c r="K8" s="170" t="s">
        <v>67</v>
      </c>
      <c r="L8" s="170"/>
      <c r="M8" s="48"/>
      <c r="N8" s="48"/>
    </row>
    <row r="9" spans="1:15" s="1" customFormat="1" ht="27.75" customHeight="1" x14ac:dyDescent="0.25">
      <c r="A9" s="170"/>
      <c r="B9" s="171"/>
      <c r="C9" s="173"/>
      <c r="D9" s="171"/>
      <c r="E9" s="175"/>
      <c r="F9" s="68" t="s">
        <v>39</v>
      </c>
      <c r="G9" s="68" t="s">
        <v>40</v>
      </c>
      <c r="H9" s="68" t="s">
        <v>43</v>
      </c>
      <c r="I9" s="47" t="s">
        <v>41</v>
      </c>
      <c r="J9" s="180"/>
      <c r="K9" s="74" t="s">
        <v>2</v>
      </c>
      <c r="L9" s="74" t="s">
        <v>1</v>
      </c>
      <c r="M9" s="69" t="s">
        <v>42</v>
      </c>
      <c r="N9" s="69" t="s">
        <v>45</v>
      </c>
    </row>
    <row r="10" spans="1:15" s="2" customFormat="1" ht="30" customHeight="1" x14ac:dyDescent="0.25">
      <c r="A10" s="63">
        <v>1</v>
      </c>
      <c r="B10" s="4" t="s">
        <v>93</v>
      </c>
      <c r="C10" s="3">
        <v>6</v>
      </c>
      <c r="D10" s="3">
        <v>28</v>
      </c>
      <c r="E10" s="14">
        <f>D10</f>
        <v>28</v>
      </c>
      <c r="F10" s="16">
        <v>41.26</v>
      </c>
      <c r="G10" s="19">
        <f>(41.59+41.5+41.62+41.37+41.31+41.38+41.31+41.18+41.39+41.26+41.28+41.55+41.31+41.39+41.27+41.58+42.19+41.47+41.37+41.45+41.43+41.51+41.57+41.51+41.73+41.52+41.98)/27</f>
        <v>41.482222222222219</v>
      </c>
      <c r="H10" s="16">
        <v>5</v>
      </c>
      <c r="I10" s="117">
        <f>G10-F10</f>
        <v>0.22222222222222143</v>
      </c>
      <c r="J10" s="9">
        <v>1.3506944444444445E-2</v>
      </c>
      <c r="K10" s="9">
        <f>J10</f>
        <v>1.3506944444444445E-2</v>
      </c>
      <c r="L10" s="10">
        <f>K10</f>
        <v>1.3506944444444445E-2</v>
      </c>
      <c r="M10" s="49" t="s">
        <v>125</v>
      </c>
      <c r="N10" s="50">
        <v>-4</v>
      </c>
      <c r="O10" s="2" t="s">
        <v>117</v>
      </c>
    </row>
    <row r="11" spans="1:15" s="2" customFormat="1" ht="30" customHeight="1" thickBot="1" x14ac:dyDescent="0.3">
      <c r="A11" s="63">
        <v>2</v>
      </c>
      <c r="B11" s="4" t="s">
        <v>19</v>
      </c>
      <c r="C11" s="3">
        <v>3</v>
      </c>
      <c r="D11" s="3">
        <v>58</v>
      </c>
      <c r="E11" s="14">
        <f>D11-D10</f>
        <v>30</v>
      </c>
      <c r="F11" s="62">
        <v>41.54</v>
      </c>
      <c r="G11" s="40">
        <f>(42.28+42.11+41.67+42.68+41.74+42.63+41.78+41.56+41.63+42.52+42.05+41.8+42.34+41.55+41.77+41.62+41.57+41.78+42.85+42.75+41.91+41.72+41.54+42.07+42.04+42.41+42+41.86+42.75)/29</f>
        <v>42.033793103448275</v>
      </c>
      <c r="H11" s="16">
        <v>5</v>
      </c>
      <c r="I11" s="117">
        <f t="shared" ref="I11:I13" si="0">G11-F11</f>
        <v>0.49379310344827587</v>
      </c>
      <c r="J11" s="9">
        <v>2.9224537037037038E-2</v>
      </c>
      <c r="K11" s="9">
        <f>J11-J10</f>
        <v>1.5717592592592596E-2</v>
      </c>
      <c r="L11" s="10">
        <f>K11</f>
        <v>1.5717592592592596E-2</v>
      </c>
      <c r="M11" s="49" t="s">
        <v>126</v>
      </c>
      <c r="N11" s="50"/>
    </row>
    <row r="12" spans="1:15" s="2" customFormat="1" ht="30" customHeight="1" thickBot="1" x14ac:dyDescent="0.3">
      <c r="A12" s="63">
        <v>3</v>
      </c>
      <c r="B12" s="4" t="s">
        <v>93</v>
      </c>
      <c r="C12" s="3">
        <v>7</v>
      </c>
      <c r="D12" s="3">
        <v>121</v>
      </c>
      <c r="E12" s="14">
        <f>D12-D11</f>
        <v>63</v>
      </c>
      <c r="F12" s="11">
        <v>41.14</v>
      </c>
      <c r="G12" s="20">
        <f>(41.74+41.43+41.52+41.64+41.73+41.45+41.32+41.29+41.73+41.43+41.19+41.33+41.45+41.14+41.22+41.36+41.52+41.62+41.2+41.27+41.31+41.15+41.69+41.54+41.21+41.29+41.59+41.41+41.47+41.2+41.34+41.18+41.38+41.38+41.35+42.22+41.45+41.29+41.41+41.27+41.28+41.49+41.77+41.34+41.6+41.23+41.22+41.55+41.47+41.32+41.43+41.32+41.19+41.32+41.37+41.3+41.34+41.43+41.47+41.63+45.62+41.67)/62</f>
        <v>41.484999999999999</v>
      </c>
      <c r="H12" s="16">
        <v>10</v>
      </c>
      <c r="I12" s="117">
        <f t="shared" si="0"/>
        <v>0.34499999999999886</v>
      </c>
      <c r="J12" s="9">
        <v>6.0266203703703704E-2</v>
      </c>
      <c r="K12" s="9">
        <f>J12-J11</f>
        <v>3.1041666666666665E-2</v>
      </c>
      <c r="L12" s="9">
        <f>K12+K10</f>
        <v>4.4548611111111108E-2</v>
      </c>
      <c r="M12" s="49" t="s">
        <v>127</v>
      </c>
      <c r="N12" s="50"/>
    </row>
    <row r="13" spans="1:15" s="2" customFormat="1" ht="30" customHeight="1" thickBot="1" x14ac:dyDescent="0.3">
      <c r="A13" s="64" t="s">
        <v>9</v>
      </c>
      <c r="B13" s="6" t="s">
        <v>19</v>
      </c>
      <c r="C13" s="32">
        <v>8</v>
      </c>
      <c r="D13" s="32">
        <v>168</v>
      </c>
      <c r="E13" s="14">
        <f>D13-D12</f>
        <v>47</v>
      </c>
      <c r="F13" s="123">
        <v>41.49</v>
      </c>
      <c r="G13" s="20">
        <f>(42.65+42.58+42.07+42.17+42.03+42.05+41.49+41.66+41.7+41.6+41.78+41.81+41.64+41.84+41.89+41.69+41.77+41.96+42.35+41.73+41.78+42.02+41.85+41.81+43.03+41.86+41.84+42.03+42.54+41.62+42.06+42.07+41.89+42.09+42.25+42.63+41.74+41.7+42.03+41.74+41.84+41.76+41.75+41.97+41.89+42.25)/46</f>
        <v>41.967391304347821</v>
      </c>
      <c r="H13" s="16">
        <v>0</v>
      </c>
      <c r="I13" s="120">
        <f t="shared" si="0"/>
        <v>0.47739130434781885</v>
      </c>
      <c r="J13" s="18">
        <v>8.3807870370370366E-2</v>
      </c>
      <c r="K13" s="18">
        <f>J13-J12</f>
        <v>2.3541666666666662E-2</v>
      </c>
      <c r="L13" s="18">
        <f>K13+K11</f>
        <v>3.9259259259259258E-2</v>
      </c>
      <c r="M13" s="49"/>
      <c r="N13" s="50"/>
    </row>
    <row r="14" spans="1:15" s="2" customFormat="1" ht="30" customHeight="1" x14ac:dyDescent="0.25">
      <c r="A14" s="65"/>
      <c r="B14" s="12"/>
      <c r="C14" s="13"/>
      <c r="D14" s="13"/>
      <c r="E14" s="13"/>
      <c r="F14" s="51">
        <f>AVERAGE(F10,F12)</f>
        <v>41.2</v>
      </c>
      <c r="G14" s="52">
        <f>AVERAGE(G10,G12)</f>
        <v>41.483611111111109</v>
      </c>
      <c r="H14" s="52" t="s">
        <v>146</v>
      </c>
      <c r="I14" s="53">
        <f>AVERAGE(I10,I12)</f>
        <v>0.28361111111111015</v>
      </c>
      <c r="J14" s="13"/>
      <c r="K14" s="13"/>
      <c r="L14" s="13"/>
      <c r="M14" s="54"/>
      <c r="N14" s="54"/>
    </row>
    <row r="15" spans="1:15" ht="27.75" customHeight="1" x14ac:dyDescent="0.25">
      <c r="A15" s="55"/>
      <c r="B15" s="55"/>
      <c r="C15" s="55"/>
      <c r="D15" s="56"/>
      <c r="E15" s="57"/>
      <c r="F15" s="58">
        <f>AVERAGE(F11,F13)</f>
        <v>41.515000000000001</v>
      </c>
      <c r="G15" s="59">
        <f>AVERAGE(G11,G13)</f>
        <v>42.000592203898051</v>
      </c>
      <c r="H15" s="59" t="s">
        <v>51</v>
      </c>
      <c r="I15" s="60">
        <f>AVERAGE(I11,I13)</f>
        <v>0.48559220389804736</v>
      </c>
      <c r="J15" s="57"/>
      <c r="K15" s="57"/>
      <c r="L15" s="57"/>
      <c r="M15" s="54"/>
      <c r="N15" s="54"/>
    </row>
    <row r="16" spans="1:15" ht="30" customHeight="1" thickBot="1" x14ac:dyDescent="0.3">
      <c r="A16" s="61"/>
      <c r="B16" s="61"/>
      <c r="C16" s="61"/>
      <c r="D16" s="57"/>
      <c r="E16" s="57"/>
      <c r="F16" s="33">
        <f>AVERAGE(F10:F13)</f>
        <v>41.357500000000002</v>
      </c>
      <c r="G16" s="34">
        <f>AVERAGE(G10:G13)</f>
        <v>41.742101657504577</v>
      </c>
      <c r="H16" s="35"/>
      <c r="I16" s="36">
        <f>AVERAGE(I10:I13)</f>
        <v>0.38460165750457875</v>
      </c>
      <c r="J16" s="57"/>
      <c r="K16" s="57"/>
      <c r="L16" s="57"/>
      <c r="M16" s="61"/>
      <c r="N16" s="61"/>
    </row>
    <row r="19" spans="13:14" x14ac:dyDescent="0.25">
      <c r="M19" s="1"/>
      <c r="N19" s="1"/>
    </row>
    <row r="20" spans="13:14" x14ac:dyDescent="0.25">
      <c r="M20" s="2"/>
      <c r="N20" s="2"/>
    </row>
    <row r="21" spans="13:14" x14ac:dyDescent="0.25">
      <c r="M21" s="2"/>
      <c r="N21" s="2"/>
    </row>
    <row r="22" spans="13:14" x14ac:dyDescent="0.25">
      <c r="M22" s="2"/>
      <c r="N22" s="2"/>
    </row>
  </sheetData>
  <mergeCells count="10">
    <mergeCell ref="A4:L4"/>
    <mergeCell ref="A6:L6"/>
    <mergeCell ref="A8:A9"/>
    <mergeCell ref="B8:B9"/>
    <mergeCell ref="C8:C9"/>
    <mergeCell ref="D8:D9"/>
    <mergeCell ref="E8:E9"/>
    <mergeCell ref="F8:I8"/>
    <mergeCell ref="J8:J9"/>
    <mergeCell ref="K8:L8"/>
  </mergeCells>
  <pageMargins left="0.70866141732283472" right="0.51181102362204722" top="0.74803149606299213" bottom="0.74803149606299213" header="0.31496062992125984" footer="0.31496062992125984"/>
  <pageSetup paperSize="9" orientation="portrait" verticalDpi="300" r:id="rId1"/>
  <legacyDrawing r:id="rId2"/>
</worksheet>
</file>

<file path=xl/worksheets/sheet8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4:N22"/>
  <sheetViews>
    <sheetView zoomScale="75" zoomScaleNormal="75" workbookViewId="0">
      <selection activeCell="G18" sqref="G18"/>
    </sheetView>
  </sheetViews>
  <sheetFormatPr defaultRowHeight="15" x14ac:dyDescent="0.25"/>
  <cols>
    <col min="1" max="1" width="8.7109375" customWidth="1"/>
    <col min="2" max="2" width="30.7109375" customWidth="1"/>
    <col min="3" max="3" width="9.42578125" customWidth="1"/>
    <col min="4" max="6" width="9.42578125" style="1" customWidth="1"/>
    <col min="7" max="7" width="11.28515625" style="1" customWidth="1"/>
    <col min="8" max="8" width="12.85546875" style="1" customWidth="1"/>
    <col min="9" max="9" width="13.5703125" style="1" customWidth="1"/>
    <col min="10" max="10" width="13" style="1" customWidth="1"/>
    <col min="11" max="11" width="12" style="1" customWidth="1"/>
    <col min="12" max="12" width="15.85546875" style="1" customWidth="1"/>
    <col min="13" max="13" width="11.42578125" customWidth="1"/>
    <col min="14" max="14" width="22.28515625" customWidth="1"/>
  </cols>
  <sheetData>
    <row r="4" spans="1:14" ht="18.75" x14ac:dyDescent="0.3">
      <c r="A4" s="169" t="s">
        <v>86</v>
      </c>
      <c r="B4" s="169"/>
      <c r="C4" s="169"/>
      <c r="D4" s="169"/>
      <c r="E4" s="169"/>
      <c r="F4" s="169"/>
      <c r="G4" s="169"/>
      <c r="H4" s="169"/>
      <c r="I4" s="169"/>
      <c r="J4" s="169"/>
      <c r="K4" s="169"/>
      <c r="L4" s="169"/>
    </row>
    <row r="5" spans="1:14" ht="7.5" customHeight="1" x14ac:dyDescent="0.25"/>
    <row r="6" spans="1:14" ht="17.25" x14ac:dyDescent="0.3">
      <c r="A6" s="129" t="s">
        <v>75</v>
      </c>
      <c r="B6" s="129"/>
      <c r="C6" s="129"/>
      <c r="D6" s="129"/>
      <c r="E6" s="129"/>
      <c r="F6" s="129"/>
      <c r="G6" s="129"/>
      <c r="H6" s="129"/>
      <c r="I6" s="129"/>
      <c r="J6" s="129"/>
      <c r="K6" s="129"/>
      <c r="L6" s="129"/>
    </row>
    <row r="7" spans="1:14" ht="7.5" customHeight="1" x14ac:dyDescent="0.25"/>
    <row r="8" spans="1:14" s="1" customFormat="1" ht="20.25" customHeight="1" x14ac:dyDescent="0.25">
      <c r="A8" s="170" t="s">
        <v>4</v>
      </c>
      <c r="B8" s="171" t="s">
        <v>3</v>
      </c>
      <c r="C8" s="172" t="s">
        <v>11</v>
      </c>
      <c r="D8" s="171" t="s">
        <v>0</v>
      </c>
      <c r="E8" s="174" t="s">
        <v>44</v>
      </c>
      <c r="F8" s="176" t="s">
        <v>46</v>
      </c>
      <c r="G8" s="177"/>
      <c r="H8" s="177"/>
      <c r="I8" s="178"/>
      <c r="J8" s="179" t="s">
        <v>10</v>
      </c>
      <c r="K8" s="170" t="s">
        <v>67</v>
      </c>
      <c r="L8" s="170"/>
      <c r="M8" s="48"/>
      <c r="N8" s="48"/>
    </row>
    <row r="9" spans="1:14" s="1" customFormat="1" ht="27.75" customHeight="1" x14ac:dyDescent="0.25">
      <c r="A9" s="170"/>
      <c r="B9" s="171"/>
      <c r="C9" s="173"/>
      <c r="D9" s="171"/>
      <c r="E9" s="175"/>
      <c r="F9" s="68" t="s">
        <v>39</v>
      </c>
      <c r="G9" s="68" t="s">
        <v>40</v>
      </c>
      <c r="H9" s="68" t="s">
        <v>43</v>
      </c>
      <c r="I9" s="47" t="s">
        <v>41</v>
      </c>
      <c r="J9" s="180"/>
      <c r="K9" s="74" t="s">
        <v>2</v>
      </c>
      <c r="L9" s="74" t="s">
        <v>1</v>
      </c>
      <c r="M9" s="69" t="s">
        <v>42</v>
      </c>
      <c r="N9" s="69" t="s">
        <v>45</v>
      </c>
    </row>
    <row r="10" spans="1:14" s="2" customFormat="1" ht="30" customHeight="1" x14ac:dyDescent="0.25">
      <c r="A10" s="63">
        <v>1</v>
      </c>
      <c r="B10" s="4" t="s">
        <v>87</v>
      </c>
      <c r="C10" s="3">
        <v>5</v>
      </c>
      <c r="D10" s="3">
        <v>31</v>
      </c>
      <c r="E10" s="14">
        <f>D10</f>
        <v>31</v>
      </c>
      <c r="F10" s="16">
        <v>41.45</v>
      </c>
      <c r="G10" s="19">
        <f>(43.06+42.29+41.87+41.77+44.18+43.08+41.92+41.9+41.52+43.25+43.2+42.37+41.53+41.68+41.66+41.74+42.37+41.74+41.54+41.6+41.91+41.7+41.45+41.8+41.9+41.56+41.92+41.71+41.54+41.57)/30</f>
        <v>42.044333333333334</v>
      </c>
      <c r="H10" s="16">
        <v>4</v>
      </c>
      <c r="I10" s="117">
        <f>G10-F10</f>
        <v>0.59433333333333138</v>
      </c>
      <c r="J10" s="9">
        <v>1.5185185185185185E-2</v>
      </c>
      <c r="K10" s="9">
        <f>J10</f>
        <v>1.5185185185185185E-2</v>
      </c>
      <c r="L10" s="10">
        <f>K10</f>
        <v>1.5185185185185185E-2</v>
      </c>
      <c r="M10" s="49" t="s">
        <v>121</v>
      </c>
      <c r="N10" s="50"/>
    </row>
    <row r="11" spans="1:14" s="2" customFormat="1" ht="30" customHeight="1" thickBot="1" x14ac:dyDescent="0.3">
      <c r="A11" s="63">
        <v>2</v>
      </c>
      <c r="B11" s="4" t="s">
        <v>20</v>
      </c>
      <c r="C11" s="3">
        <v>69</v>
      </c>
      <c r="D11" s="3">
        <v>58</v>
      </c>
      <c r="E11" s="14">
        <f>D11-D10</f>
        <v>27</v>
      </c>
      <c r="F11" s="62">
        <v>41.68</v>
      </c>
      <c r="G11" s="40">
        <f>(42.53+41.81+41.92+41.98+41.88+41.84+41.73+41.68+41.69+41.74+41.98+41.77+43.07+42.12+42.17+42.07+41.78+41.81+41.98+41.99+41.72+42.16+42.11+41.88+41.78+42.12)/26</f>
        <v>41.973461538461535</v>
      </c>
      <c r="H11" s="16">
        <v>7</v>
      </c>
      <c r="I11" s="117">
        <f t="shared" ref="I11:I13" si="0">G11-F11</f>
        <v>0.29346153846153555</v>
      </c>
      <c r="J11" s="9">
        <v>2.946759259259259E-2</v>
      </c>
      <c r="K11" s="9">
        <f>J11-J10</f>
        <v>1.4282407407407405E-2</v>
      </c>
      <c r="L11" s="10">
        <f>K11</f>
        <v>1.4282407407407405E-2</v>
      </c>
      <c r="M11" s="49" t="s">
        <v>122</v>
      </c>
      <c r="N11" s="50"/>
    </row>
    <row r="12" spans="1:14" s="2" customFormat="1" ht="30" customHeight="1" x14ac:dyDescent="0.25">
      <c r="A12" s="63">
        <v>3</v>
      </c>
      <c r="B12" s="4" t="s">
        <v>20</v>
      </c>
      <c r="C12" s="3">
        <v>10</v>
      </c>
      <c r="D12" s="3">
        <v>116</v>
      </c>
      <c r="E12" s="14">
        <f>D12-D11</f>
        <v>58</v>
      </c>
      <c r="F12" s="124">
        <v>41.43</v>
      </c>
      <c r="G12" s="20">
        <f>(43.21+42.98+41.93+41.89+41.77+41.88+41.77+41.66+41.86+41.45+41.47+41.58+41.87+41.61+41.46+41.92+41.49+41.59+41.86+41.76+41.76+41.8+41.51+41.61+41.43+41.62+41.45+42.83+41.7+41.66+41.95+41.88+41.8+41.78+41.71+41.59+41.66+41.83+41.64+42.12+41.89+41.86+41.61+42.89+41.99+41.56+41.67+41.95+41.61+41.66+41.67+42.23+42.25+84.05+42.92+41.91+42)/57</f>
        <v>42.597543859649122</v>
      </c>
      <c r="H12" s="16">
        <v>5</v>
      </c>
      <c r="I12" s="117">
        <f t="shared" si="0"/>
        <v>1.1675438596491219</v>
      </c>
      <c r="J12" s="9">
        <v>5.8877314814814813E-2</v>
      </c>
      <c r="K12" s="9">
        <f>J12-J11</f>
        <v>2.9409722222222223E-2</v>
      </c>
      <c r="L12" s="9">
        <f>K12+K11</f>
        <v>4.3692129629629629E-2</v>
      </c>
      <c r="M12" s="49" t="s">
        <v>123</v>
      </c>
      <c r="N12" s="50"/>
    </row>
    <row r="13" spans="1:14" s="2" customFormat="1" ht="30" customHeight="1" thickBot="1" x14ac:dyDescent="0.3">
      <c r="A13" s="64" t="s">
        <v>9</v>
      </c>
      <c r="B13" s="6" t="s">
        <v>87</v>
      </c>
      <c r="C13" s="32">
        <v>4</v>
      </c>
      <c r="D13" s="32">
        <v>166</v>
      </c>
      <c r="E13" s="14">
        <f>D13-D12</f>
        <v>50</v>
      </c>
      <c r="F13" s="127">
        <v>41.39</v>
      </c>
      <c r="G13" s="20">
        <f>(41.71+41.59+41.9+41.72+41.85+41.53+41.58+41.74+41.66+41.72+41.97+41.64+41.61+41.72+42.09+41.89+41.9+41.61+41.6+41.76+41.57+41.89+41.6+41.78+41.57+41.44+41.66+42.14+41.83+41.48+41.6+41.57+41.42+41.56+41.56+41.7+41.58+41.68+41.39+42.2+41.48+41.46+41.74+42.08+42.95+42.9+42.3+42.27+42.58)/49</f>
        <v>41.791224489795923</v>
      </c>
      <c r="H13" s="16">
        <v>5</v>
      </c>
      <c r="I13" s="120">
        <f t="shared" si="0"/>
        <v>0.40122448979592207</v>
      </c>
      <c r="J13" s="18">
        <v>8.3773148148148138E-2</v>
      </c>
      <c r="K13" s="18">
        <f>J13-J12</f>
        <v>2.4895833333333325E-2</v>
      </c>
      <c r="L13" s="18">
        <f>K13+K10</f>
        <v>4.0081018518518509E-2</v>
      </c>
      <c r="M13" s="49"/>
      <c r="N13" s="50"/>
    </row>
    <row r="14" spans="1:14" s="2" customFormat="1" ht="30" customHeight="1" x14ac:dyDescent="0.25">
      <c r="A14" s="65"/>
      <c r="B14" s="12"/>
      <c r="C14" s="13"/>
      <c r="D14" s="13"/>
      <c r="E14" s="13"/>
      <c r="F14" s="51">
        <f>AVERAGE(F10,F13)</f>
        <v>41.42</v>
      </c>
      <c r="G14" s="52">
        <f>AVERAGE(G10,G13)</f>
        <v>41.917778911564625</v>
      </c>
      <c r="H14" s="52" t="s">
        <v>48</v>
      </c>
      <c r="I14" s="53">
        <f>AVERAGE(I10,I13)</f>
        <v>0.49777891156462672</v>
      </c>
      <c r="J14" s="13"/>
      <c r="K14" s="13"/>
      <c r="L14" s="13"/>
      <c r="M14" s="54"/>
      <c r="N14" s="54"/>
    </row>
    <row r="15" spans="1:14" ht="27.75" customHeight="1" x14ac:dyDescent="0.25">
      <c r="A15" s="55"/>
      <c r="B15" s="55"/>
      <c r="C15" s="55"/>
      <c r="D15" s="56"/>
      <c r="E15" s="57"/>
      <c r="F15" s="58">
        <f>AVERAGE(F11,F12)</f>
        <v>41.555</v>
      </c>
      <c r="G15" s="59">
        <f>AVERAGE(G11,G12)</f>
        <v>42.285502699055328</v>
      </c>
      <c r="H15" s="59" t="s">
        <v>50</v>
      </c>
      <c r="I15" s="60">
        <f>AVERAGE(I11,I12)</f>
        <v>0.73050269905532872</v>
      </c>
      <c r="J15" s="57"/>
      <c r="K15" s="57"/>
      <c r="L15" s="57"/>
      <c r="M15" s="54"/>
      <c r="N15" s="54"/>
    </row>
    <row r="16" spans="1:14" ht="30" customHeight="1" thickBot="1" x14ac:dyDescent="0.3">
      <c r="A16" s="61"/>
      <c r="B16" s="61"/>
      <c r="C16" s="61"/>
      <c r="D16" s="57"/>
      <c r="E16" s="57"/>
      <c r="F16" s="33">
        <f>AVERAGE(F10:F13)</f>
        <v>41.487499999999997</v>
      </c>
      <c r="G16" s="34">
        <f>AVERAGE(G10:G13)</f>
        <v>42.101640805309984</v>
      </c>
      <c r="H16" s="35"/>
      <c r="I16" s="36">
        <f>AVERAGE(I10:I13)</f>
        <v>0.61414080530997772</v>
      </c>
      <c r="J16" s="57"/>
      <c r="K16" s="57"/>
      <c r="L16" s="57"/>
      <c r="M16" s="61"/>
      <c r="N16" s="61"/>
    </row>
    <row r="19" spans="13:14" x14ac:dyDescent="0.25">
      <c r="M19" s="1"/>
      <c r="N19" s="1"/>
    </row>
    <row r="20" spans="13:14" x14ac:dyDescent="0.25">
      <c r="M20" s="2"/>
      <c r="N20" s="2"/>
    </row>
    <row r="21" spans="13:14" x14ac:dyDescent="0.25">
      <c r="M21" s="2"/>
      <c r="N21" s="2"/>
    </row>
    <row r="22" spans="13:14" x14ac:dyDescent="0.25">
      <c r="M22" s="2"/>
      <c r="N22" s="2"/>
    </row>
  </sheetData>
  <mergeCells count="10">
    <mergeCell ref="A4:L4"/>
    <mergeCell ref="A6:L6"/>
    <mergeCell ref="A8:A9"/>
    <mergeCell ref="B8:B9"/>
    <mergeCell ref="C8:C9"/>
    <mergeCell ref="D8:D9"/>
    <mergeCell ref="E8:E9"/>
    <mergeCell ref="F8:I8"/>
    <mergeCell ref="J8:J9"/>
    <mergeCell ref="K8:L8"/>
  </mergeCells>
  <pageMargins left="0.70866141732283472" right="0.51181102362204722" top="0.74803149606299213" bottom="0.74803149606299213" header="0.31496062992125984" footer="0.31496062992125984"/>
  <pageSetup paperSize="9" orientation="portrait" verticalDpi="300" r:id="rId1"/>
  <legacyDrawing r:id="rId2"/>
</worksheet>
</file>

<file path=xl/worksheets/sheet9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O19"/>
  <sheetViews>
    <sheetView zoomScale="75" zoomScaleNormal="75" workbookViewId="0">
      <selection activeCell="L8" sqref="L8"/>
    </sheetView>
  </sheetViews>
  <sheetFormatPr defaultRowHeight="15" x14ac:dyDescent="0.25"/>
  <cols>
    <col min="1" max="1" width="8.7109375" customWidth="1"/>
    <col min="2" max="2" width="30.7109375" customWidth="1"/>
    <col min="3" max="3" width="9.42578125" customWidth="1"/>
    <col min="4" max="6" width="9.42578125" style="1" customWidth="1"/>
    <col min="7" max="7" width="11.28515625" style="1" customWidth="1"/>
    <col min="8" max="8" width="12.85546875" style="1" customWidth="1"/>
    <col min="9" max="9" width="13.5703125" style="1" customWidth="1"/>
    <col min="10" max="10" width="13" style="1" customWidth="1"/>
    <col min="11" max="11" width="12" style="1" customWidth="1"/>
    <col min="12" max="12" width="15.85546875" style="1" customWidth="1"/>
    <col min="13" max="13" width="11.42578125" customWidth="1"/>
    <col min="14" max="14" width="22.28515625" customWidth="1"/>
  </cols>
  <sheetData>
    <row r="1" spans="1:15" ht="18.75" x14ac:dyDescent="0.3">
      <c r="A1" s="169" t="s">
        <v>74</v>
      </c>
      <c r="B1" s="169"/>
      <c r="C1" s="169"/>
      <c r="D1" s="169"/>
      <c r="E1" s="169"/>
      <c r="F1" s="169"/>
      <c r="G1" s="169"/>
      <c r="H1" s="169"/>
      <c r="I1" s="169"/>
      <c r="J1" s="169"/>
      <c r="K1" s="169"/>
      <c r="L1" s="169"/>
    </row>
    <row r="2" spans="1:15" ht="7.5" customHeight="1" x14ac:dyDescent="0.25"/>
    <row r="3" spans="1:15" ht="17.25" x14ac:dyDescent="0.3">
      <c r="A3" s="129" t="s">
        <v>109</v>
      </c>
      <c r="B3" s="129"/>
      <c r="C3" s="129"/>
      <c r="D3" s="129"/>
      <c r="E3" s="129"/>
      <c r="F3" s="129"/>
      <c r="G3" s="129"/>
      <c r="H3" s="129"/>
      <c r="I3" s="129"/>
      <c r="J3" s="129"/>
      <c r="K3" s="129"/>
      <c r="L3" s="129"/>
    </row>
    <row r="4" spans="1:15" ht="7.5" customHeight="1" x14ac:dyDescent="0.25"/>
    <row r="5" spans="1:15" s="1" customFormat="1" ht="20.25" customHeight="1" x14ac:dyDescent="0.25">
      <c r="A5" s="170" t="s">
        <v>4</v>
      </c>
      <c r="B5" s="171" t="s">
        <v>3</v>
      </c>
      <c r="C5" s="172" t="s">
        <v>11</v>
      </c>
      <c r="D5" s="171" t="s">
        <v>0</v>
      </c>
      <c r="E5" s="174" t="s">
        <v>44</v>
      </c>
      <c r="F5" s="176" t="s">
        <v>46</v>
      </c>
      <c r="G5" s="177"/>
      <c r="H5" s="177"/>
      <c r="I5" s="178"/>
      <c r="J5" s="179" t="s">
        <v>10</v>
      </c>
      <c r="K5" s="170" t="s">
        <v>67</v>
      </c>
      <c r="L5" s="170"/>
      <c r="M5" s="48"/>
      <c r="N5" s="48"/>
    </row>
    <row r="6" spans="1:15" s="1" customFormat="1" ht="27.75" customHeight="1" x14ac:dyDescent="0.25">
      <c r="A6" s="170"/>
      <c r="B6" s="171"/>
      <c r="C6" s="173"/>
      <c r="D6" s="171"/>
      <c r="E6" s="175"/>
      <c r="F6" s="68" t="s">
        <v>39</v>
      </c>
      <c r="G6" s="68" t="s">
        <v>40</v>
      </c>
      <c r="H6" s="68" t="s">
        <v>43</v>
      </c>
      <c r="I6" s="47" t="s">
        <v>41</v>
      </c>
      <c r="J6" s="180"/>
      <c r="K6" s="26" t="s">
        <v>2</v>
      </c>
      <c r="L6" s="26" t="s">
        <v>1</v>
      </c>
      <c r="M6" s="69" t="s">
        <v>42</v>
      </c>
      <c r="N6" s="69" t="s">
        <v>45</v>
      </c>
    </row>
    <row r="7" spans="1:15" s="2" customFormat="1" ht="30" customHeight="1" x14ac:dyDescent="0.25">
      <c r="A7" s="63">
        <v>1</v>
      </c>
      <c r="B7" s="4" t="s">
        <v>96</v>
      </c>
      <c r="C7" s="3">
        <v>2</v>
      </c>
      <c r="D7" s="3">
        <v>30</v>
      </c>
      <c r="E7" s="14">
        <f>D7</f>
        <v>30</v>
      </c>
      <c r="F7" s="16">
        <v>41.67</v>
      </c>
      <c r="G7" s="19">
        <f>(42.53+42.82+41.95+41.96+43.28+42.53+41.67+41.85+41.7+42.64+42.52+41.87+42.13+41.77+42+42.02+42.15+42+42.06+41.98+42.54+42.28+42.16+41.82+42.07+42.09+41.78+41.93+42.36)/29</f>
        <v>42.153793103448272</v>
      </c>
      <c r="H7" s="16">
        <v>2</v>
      </c>
      <c r="I7" s="117">
        <f>G7-F7</f>
        <v>0.48379310344827076</v>
      </c>
      <c r="J7" s="9">
        <v>1.5081018518518516E-2</v>
      </c>
      <c r="K7" s="9">
        <f>J7</f>
        <v>1.5081018518518516E-2</v>
      </c>
      <c r="L7" s="10">
        <f>K7</f>
        <v>1.5081018518518516E-2</v>
      </c>
      <c r="M7" s="49" t="s">
        <v>111</v>
      </c>
      <c r="N7" s="50">
        <v>10</v>
      </c>
      <c r="O7" s="2" t="s">
        <v>112</v>
      </c>
    </row>
    <row r="8" spans="1:15" s="2" customFormat="1" ht="30" customHeight="1" x14ac:dyDescent="0.25">
      <c r="A8" s="63">
        <v>2</v>
      </c>
      <c r="B8" s="4" t="s">
        <v>79</v>
      </c>
      <c r="C8" s="3">
        <v>4</v>
      </c>
      <c r="D8" s="3">
        <v>73</v>
      </c>
      <c r="E8" s="14">
        <f>D8-D7</f>
        <v>43</v>
      </c>
      <c r="F8" s="118">
        <v>42.04</v>
      </c>
      <c r="G8" s="40">
        <f>(42.51+42.76+42.29+42.7+42.09+43.3+43.36+42.17+42.77+42.25+42.46+42.1+42.22+42.4+42.39+42.37+42.04+42.07+42.34+42.33+42.14+42.64+42.5+42.65+42.53+42.68+42.68+42.39+42.25+43.07+43.15+43.22+43.49+42.3+42.78+42.42+42.48+42.94+42.6+42.27+42.22+42.56)/42</f>
        <v>42.544761904761913</v>
      </c>
      <c r="H8" s="16">
        <v>3</v>
      </c>
      <c r="I8" s="117">
        <f t="shared" ref="I8:I10" si="0">G8-F8</f>
        <v>0.50476190476191363</v>
      </c>
      <c r="J8" s="9">
        <v>3.7175925925925925E-2</v>
      </c>
      <c r="K8" s="9">
        <f>J8-J7</f>
        <v>2.209490740740741E-2</v>
      </c>
      <c r="L8" s="10">
        <f>K8</f>
        <v>2.209490740740741E-2</v>
      </c>
      <c r="M8" s="49" t="s">
        <v>113</v>
      </c>
      <c r="N8" s="50">
        <v>40</v>
      </c>
      <c r="O8" s="2" t="s">
        <v>114</v>
      </c>
    </row>
    <row r="9" spans="1:15" s="2" customFormat="1" ht="30" customHeight="1" x14ac:dyDescent="0.25">
      <c r="A9" s="63">
        <v>3</v>
      </c>
      <c r="B9" s="4" t="s">
        <v>96</v>
      </c>
      <c r="C9" s="3">
        <v>69</v>
      </c>
      <c r="D9" s="3">
        <v>124</v>
      </c>
      <c r="E9" s="14">
        <f>D9-D8</f>
        <v>51</v>
      </c>
      <c r="F9" s="16">
        <v>41.75</v>
      </c>
      <c r="G9" s="19">
        <f>(42.19+42.88+41.86+41.8+41.81+41.97+42.08+42.41+41.84+41.82+41.97+41.98+41.91+42.64+42.31+42.17+42.03+42.03+42.35+41.88+41.92+41.75+41.93+41.8+42.21+41.8+42+42.82+42.19+42.71+42.14+41.94+42.31+42.02+42.17+41.76+42.15+42.15+42.2+42.19+41.77+41.89+41.8+42.07+41.9+42.11+42.13+42.4+42.65+42.82)/50</f>
        <v>42.112600000000015</v>
      </c>
      <c r="H9" s="16">
        <v>10</v>
      </c>
      <c r="I9" s="117">
        <f t="shared" si="0"/>
        <v>0.36260000000001469</v>
      </c>
      <c r="J9" s="9">
        <v>6.2465277777777772E-2</v>
      </c>
      <c r="K9" s="9">
        <f>J9-J8</f>
        <v>2.5289351851851848E-2</v>
      </c>
      <c r="L9" s="9">
        <f>K9+K7</f>
        <v>4.0370370370370362E-2</v>
      </c>
      <c r="M9" s="49" t="s">
        <v>115</v>
      </c>
      <c r="N9" s="50"/>
    </row>
    <row r="10" spans="1:15" s="2" customFormat="1" ht="30" customHeight="1" thickBot="1" x14ac:dyDescent="0.3">
      <c r="A10" s="64" t="s">
        <v>9</v>
      </c>
      <c r="B10" s="6" t="s">
        <v>79</v>
      </c>
      <c r="C10" s="32">
        <v>3</v>
      </c>
      <c r="D10" s="32">
        <v>166</v>
      </c>
      <c r="E10" s="14">
        <f>D10-D9</f>
        <v>42</v>
      </c>
      <c r="F10" s="119">
        <v>41.72</v>
      </c>
      <c r="G10" s="19">
        <f>(43.41+42.03+42.12+41.9+42.13+42.02+41.76+41.86+41.94+41.97+42.34+44.73+43.24+43.18+42.31+41.92+41.98+42+42.18+42.26+41.86+42.06+42.21+42.5+41.99+42.3+43.23+42.4+42.11+42.55+42.16+42.87+41.72+42.33+41.87+42.46+42.81+42.97+42.35+44.05+42.14)/41</f>
        <v>42.395609756097556</v>
      </c>
      <c r="H10" s="16">
        <v>0</v>
      </c>
      <c r="I10" s="120">
        <f t="shared" si="0"/>
        <v>0.67560975609755758</v>
      </c>
      <c r="J10" s="18">
        <v>8.3784722222222219E-2</v>
      </c>
      <c r="K10" s="18">
        <f>J10-J9</f>
        <v>2.1319444444444446E-2</v>
      </c>
      <c r="L10" s="18">
        <f>K10+K8</f>
        <v>4.3414351851851857E-2</v>
      </c>
      <c r="M10" s="49"/>
      <c r="N10" s="50"/>
    </row>
    <row r="11" spans="1:15" s="2" customFormat="1" ht="30" customHeight="1" x14ac:dyDescent="0.25">
      <c r="A11" s="65"/>
      <c r="B11" s="12"/>
      <c r="C11" s="13"/>
      <c r="D11" s="13"/>
      <c r="E11" s="13"/>
      <c r="F11" s="51">
        <f>AVERAGE(F7,F9)</f>
        <v>41.71</v>
      </c>
      <c r="G11" s="52">
        <f>AVERAGE(G7,G9)</f>
        <v>42.13319655172414</v>
      </c>
      <c r="H11" s="52" t="s">
        <v>147</v>
      </c>
      <c r="I11" s="53">
        <f>AVERAGE(I7,I9)</f>
        <v>0.42319655172414272</v>
      </c>
      <c r="J11" s="13"/>
      <c r="K11" s="13"/>
      <c r="L11" s="13"/>
      <c r="M11" s="54"/>
      <c r="N11" s="54"/>
    </row>
    <row r="12" spans="1:15" ht="27.75" customHeight="1" x14ac:dyDescent="0.25">
      <c r="A12" s="55"/>
      <c r="B12" s="55"/>
      <c r="C12" s="55"/>
      <c r="D12" s="56"/>
      <c r="E12" s="57"/>
      <c r="F12" s="58">
        <f>AVERAGE(F8,F10)</f>
        <v>41.879999999999995</v>
      </c>
      <c r="G12" s="59">
        <f>AVERAGE(G8,G10)</f>
        <v>42.470185830429735</v>
      </c>
      <c r="H12" s="59" t="s">
        <v>61</v>
      </c>
      <c r="I12" s="60">
        <f>AVERAGE(I8,I10)</f>
        <v>0.5901858304297356</v>
      </c>
      <c r="J12" s="57"/>
      <c r="K12" s="57"/>
      <c r="L12" s="57"/>
      <c r="M12" s="54"/>
      <c r="N12" s="54"/>
    </row>
    <row r="13" spans="1:15" ht="30" customHeight="1" thickBot="1" x14ac:dyDescent="0.3">
      <c r="A13" s="61"/>
      <c r="B13" s="61"/>
      <c r="C13" s="61"/>
      <c r="D13" s="57"/>
      <c r="E13" s="57"/>
      <c r="F13" s="33">
        <f>AVERAGE(F7:F10)</f>
        <v>41.795000000000002</v>
      </c>
      <c r="G13" s="34">
        <f>AVERAGE(G7:G10)</f>
        <v>42.301691191076941</v>
      </c>
      <c r="H13" s="35"/>
      <c r="I13" s="36">
        <f>AVERAGE(I7:I10)</f>
        <v>0.50669119107693916</v>
      </c>
      <c r="J13" s="57"/>
      <c r="K13" s="57"/>
      <c r="L13" s="57"/>
      <c r="M13" s="61"/>
      <c r="N13" s="61"/>
    </row>
    <row r="16" spans="1:15" x14ac:dyDescent="0.25">
      <c r="M16" s="1"/>
      <c r="N16" s="1"/>
    </row>
    <row r="17" spans="13:14" x14ac:dyDescent="0.25">
      <c r="M17" s="2"/>
      <c r="N17" s="2"/>
    </row>
    <row r="18" spans="13:14" x14ac:dyDescent="0.25">
      <c r="M18" s="2"/>
      <c r="N18" s="2"/>
    </row>
    <row r="19" spans="13:14" x14ac:dyDescent="0.25">
      <c r="M19" s="2"/>
      <c r="N19" s="2"/>
    </row>
  </sheetData>
  <mergeCells count="10">
    <mergeCell ref="A1:L1"/>
    <mergeCell ref="A3:L3"/>
    <mergeCell ref="A5:A6"/>
    <mergeCell ref="B5:B6"/>
    <mergeCell ref="C5:C6"/>
    <mergeCell ref="D5:D6"/>
    <mergeCell ref="E5:E6"/>
    <mergeCell ref="F5:I5"/>
    <mergeCell ref="J5:J6"/>
    <mergeCell ref="K5:L5"/>
  </mergeCells>
  <pageMargins left="0.70866141732283472" right="0.51181102362204722" top="0.74803149606299213" bottom="0.74803149606299213" header="0.31496062992125984" footer="0.31496062992125984"/>
  <pageSetup paperSize="9" orientation="portrait" verticalDpi="300" r:id="rId1"/>
  <legacyDrawing r:id="rId2"/>
</worksheet>
</file>

<file path=xl/worksheets/sheet10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4:O22"/>
  <sheetViews>
    <sheetView zoomScale="75" zoomScaleNormal="75" workbookViewId="0">
      <selection activeCell="D14" sqref="D14"/>
    </sheetView>
  </sheetViews>
  <sheetFormatPr defaultRowHeight="15" x14ac:dyDescent="0.25"/>
  <cols>
    <col min="1" max="1" width="8.7109375" customWidth="1"/>
    <col min="2" max="2" width="30.7109375" customWidth="1"/>
    <col min="3" max="3" width="9.42578125" customWidth="1"/>
    <col min="4" max="6" width="9.42578125" style="1" customWidth="1"/>
    <col min="7" max="7" width="11.28515625" style="1" customWidth="1"/>
    <col min="8" max="8" width="12.85546875" style="1" customWidth="1"/>
    <col min="9" max="9" width="13.5703125" style="1" customWidth="1"/>
    <col min="10" max="10" width="13" style="1" customWidth="1"/>
    <col min="11" max="11" width="12" style="1" customWidth="1"/>
    <col min="12" max="12" width="15.85546875" style="1" customWidth="1"/>
    <col min="13" max="13" width="11.42578125" customWidth="1"/>
    <col min="14" max="14" width="22.28515625" customWidth="1"/>
  </cols>
  <sheetData>
    <row r="4" spans="1:15" ht="18.75" x14ac:dyDescent="0.3">
      <c r="A4" s="169" t="s">
        <v>86</v>
      </c>
      <c r="B4" s="169"/>
      <c r="C4" s="169"/>
      <c r="D4" s="169"/>
      <c r="E4" s="169"/>
      <c r="F4" s="169"/>
      <c r="G4" s="169"/>
      <c r="H4" s="169"/>
      <c r="I4" s="169"/>
      <c r="J4" s="169"/>
      <c r="K4" s="169"/>
      <c r="L4" s="169"/>
    </row>
    <row r="5" spans="1:15" ht="7.5" customHeight="1" x14ac:dyDescent="0.25"/>
    <row r="6" spans="1:15" ht="17.25" x14ac:dyDescent="0.3">
      <c r="A6" s="129" t="s">
        <v>132</v>
      </c>
      <c r="B6" s="129"/>
      <c r="C6" s="129"/>
      <c r="D6" s="129"/>
      <c r="E6" s="129"/>
      <c r="F6" s="129"/>
      <c r="G6" s="129"/>
      <c r="H6" s="129"/>
      <c r="I6" s="129"/>
      <c r="J6" s="129"/>
      <c r="K6" s="129"/>
      <c r="L6" s="129"/>
    </row>
    <row r="7" spans="1:15" ht="7.5" customHeight="1" x14ac:dyDescent="0.25"/>
    <row r="8" spans="1:15" s="1" customFormat="1" ht="20.25" customHeight="1" x14ac:dyDescent="0.25">
      <c r="A8" s="170" t="s">
        <v>4</v>
      </c>
      <c r="B8" s="171" t="s">
        <v>3</v>
      </c>
      <c r="C8" s="172" t="s">
        <v>11</v>
      </c>
      <c r="D8" s="171" t="s">
        <v>0</v>
      </c>
      <c r="E8" s="174" t="s">
        <v>44</v>
      </c>
      <c r="F8" s="176" t="s">
        <v>46</v>
      </c>
      <c r="G8" s="177"/>
      <c r="H8" s="177"/>
      <c r="I8" s="178"/>
      <c r="J8" s="179" t="s">
        <v>10</v>
      </c>
      <c r="K8" s="170" t="s">
        <v>67</v>
      </c>
      <c r="L8" s="170"/>
      <c r="M8" s="48"/>
      <c r="N8" s="48"/>
    </row>
    <row r="9" spans="1:15" s="1" customFormat="1" ht="27.75" customHeight="1" thickBot="1" x14ac:dyDescent="0.3">
      <c r="A9" s="170"/>
      <c r="B9" s="171"/>
      <c r="C9" s="173"/>
      <c r="D9" s="171"/>
      <c r="E9" s="175"/>
      <c r="F9" s="68" t="s">
        <v>39</v>
      </c>
      <c r="G9" s="68" t="s">
        <v>40</v>
      </c>
      <c r="H9" s="68" t="s">
        <v>43</v>
      </c>
      <c r="I9" s="47" t="s">
        <v>41</v>
      </c>
      <c r="J9" s="180"/>
      <c r="K9" s="74" t="s">
        <v>2</v>
      </c>
      <c r="L9" s="74" t="s">
        <v>1</v>
      </c>
      <c r="M9" s="69" t="s">
        <v>42</v>
      </c>
      <c r="N9" s="69" t="s">
        <v>45</v>
      </c>
    </row>
    <row r="10" spans="1:15" s="2" customFormat="1" ht="30" customHeight="1" thickBot="1" x14ac:dyDescent="0.3">
      <c r="A10" s="63">
        <v>1</v>
      </c>
      <c r="B10" s="4" t="s">
        <v>100</v>
      </c>
      <c r="C10" s="3">
        <v>10</v>
      </c>
      <c r="D10" s="3">
        <v>40</v>
      </c>
      <c r="E10" s="14">
        <f>D10</f>
        <v>40</v>
      </c>
      <c r="F10" s="11">
        <v>41.48</v>
      </c>
      <c r="G10" s="20">
        <f>(42.57+44.31+42.29+42.31+41.72+42.42+42.03+41.69+41.93+42.31+43.59+42.78+42.07+41.98+41.88+41.93+41.99+41.87+42.17+41.86+41.8+41.72+41.96+41.48+41.93+41.89+42.17+42.06+41.73+41.92+41.77+41.79+41.76+42.53+41.89+41.74+42.24+41.89+41.85)/39</f>
        <v>42.097948717948725</v>
      </c>
      <c r="H10" s="16">
        <v>0</v>
      </c>
      <c r="I10" s="117">
        <f>G10-F10</f>
        <v>0.61794871794872819</v>
      </c>
      <c r="J10" s="9">
        <v>1.9594907407407405E-2</v>
      </c>
      <c r="K10" s="9">
        <f>J10</f>
        <v>1.9594907407407405E-2</v>
      </c>
      <c r="L10" s="10">
        <f>K10</f>
        <v>1.9594907407407405E-2</v>
      </c>
      <c r="M10" s="49" t="s">
        <v>134</v>
      </c>
      <c r="N10" s="50">
        <v>10</v>
      </c>
      <c r="O10" s="2" t="s">
        <v>133</v>
      </c>
    </row>
    <row r="11" spans="1:15" s="2" customFormat="1" ht="30" customHeight="1" x14ac:dyDescent="0.25">
      <c r="A11" s="63">
        <v>2</v>
      </c>
      <c r="B11" s="4" t="s">
        <v>100</v>
      </c>
      <c r="C11" s="3">
        <v>5</v>
      </c>
      <c r="D11" s="3">
        <v>78</v>
      </c>
      <c r="E11" s="14">
        <f>D11-D10</f>
        <v>38</v>
      </c>
      <c r="F11" s="66">
        <v>41.92</v>
      </c>
      <c r="G11" s="40">
        <f>(42.76+42.25+42.19+42.1+42.25+42.02+42.04+42.21+41.93+42.17+41.99+41.96+42.38+41.92+42.15+42.41+43+42.31+42.37+42.27+42.25+42.1+42+42.47+42.16+42.22+42.12+42.34+42.11+42.26+42.4+41.96+41.93+42.61+42.04+42.28+42.23)/37</f>
        <v>42.22054054054054</v>
      </c>
      <c r="H11" s="16">
        <v>6</v>
      </c>
      <c r="I11" s="117">
        <f t="shared" ref="I11:I13" si="0">G11-F11</f>
        <v>0.30054054054053836</v>
      </c>
      <c r="J11" s="9">
        <v>3.9398148148148147E-2</v>
      </c>
      <c r="K11" s="9">
        <f>J11-J10</f>
        <v>1.9803240740740743E-2</v>
      </c>
      <c r="L11" s="9">
        <f>K11+K10</f>
        <v>3.9398148148148147E-2</v>
      </c>
      <c r="M11" s="49" t="s">
        <v>135</v>
      </c>
      <c r="N11" s="50"/>
    </row>
    <row r="12" spans="1:15" s="2" customFormat="1" ht="30" customHeight="1" thickBot="1" x14ac:dyDescent="0.3">
      <c r="A12" s="63">
        <v>3</v>
      </c>
      <c r="B12" s="4" t="s">
        <v>101</v>
      </c>
      <c r="C12" s="3">
        <v>13</v>
      </c>
      <c r="D12" s="3">
        <v>121</v>
      </c>
      <c r="E12" s="14">
        <f>D12-D11</f>
        <v>43</v>
      </c>
      <c r="F12" s="17">
        <v>42.08</v>
      </c>
      <c r="G12" s="19">
        <f>(42.61+42.39+43.59+42.71+42.95+42.53+42.84+43.38+42.66+43.18+43.04+43+42.19+42.46+43.29+42.5+42.55+42.56+42.5+42.56+44.1+42.82+42.79+42.63+42.41+42.55+42.81+42.23+42.43+42.47+42.46+42.61+42.55+43.34+42.47+42.08+42.74+42.28+42.61+42.64+42.18+42.43)/42</f>
        <v>42.693333333333328</v>
      </c>
      <c r="H12" s="16">
        <v>1</v>
      </c>
      <c r="I12" s="117">
        <f t="shared" si="0"/>
        <v>0.61333333333332973</v>
      </c>
      <c r="J12" s="9">
        <v>6.1481481481481477E-2</v>
      </c>
      <c r="K12" s="9">
        <f>J12-J11</f>
        <v>2.208333333333333E-2</v>
      </c>
      <c r="L12" s="10">
        <f>K12</f>
        <v>2.208333333333333E-2</v>
      </c>
      <c r="M12" s="49" t="s">
        <v>136</v>
      </c>
      <c r="N12" s="50"/>
    </row>
    <row r="13" spans="1:15" s="2" customFormat="1" ht="30" customHeight="1" thickBot="1" x14ac:dyDescent="0.3">
      <c r="A13" s="64" t="s">
        <v>9</v>
      </c>
      <c r="B13" s="6" t="s">
        <v>101</v>
      </c>
      <c r="C13" s="32">
        <v>6</v>
      </c>
      <c r="D13" s="32">
        <v>165</v>
      </c>
      <c r="E13" s="14">
        <f>D13-D12</f>
        <v>44</v>
      </c>
      <c r="F13" s="123">
        <v>41.72</v>
      </c>
      <c r="G13" s="20">
        <f>(42.47+41.98+42.67+41.89+41.83+41.99+42.1+41.92+42.09+41.79+41.72+42.25+42.52+42.17+42.41+42.11+41.88+41.73+42.97+43.06+42.43+42.25+43.43+42.54+42.41+42.93+41.99+42.16+43.94+42.58+42.24+42.36+42.19+42.78+42.02+42.2+42.71+42.41+42.44+42.88+43.38+42.62+41.91)/43</f>
        <v>42.380232558139546</v>
      </c>
      <c r="H13" s="16">
        <v>2</v>
      </c>
      <c r="I13" s="120">
        <f t="shared" si="0"/>
        <v>0.66023255813954762</v>
      </c>
      <c r="J13" s="18">
        <v>8.3784722222222219E-2</v>
      </c>
      <c r="K13" s="18">
        <f>J13-J12</f>
        <v>2.2303240740740742E-2</v>
      </c>
      <c r="L13" s="18">
        <f>K13+K12</f>
        <v>4.4386574074074071E-2</v>
      </c>
      <c r="M13" s="49"/>
      <c r="N13" s="50"/>
    </row>
    <row r="14" spans="1:15" s="2" customFormat="1" ht="30" customHeight="1" x14ac:dyDescent="0.25">
      <c r="A14" s="65"/>
      <c r="B14" s="12"/>
      <c r="C14" s="13"/>
      <c r="D14" s="13"/>
      <c r="E14" s="13"/>
      <c r="F14" s="51">
        <f>AVERAGE(F10,F11)</f>
        <v>41.7</v>
      </c>
      <c r="G14" s="52">
        <f>AVERAGE(G10,G11)</f>
        <v>42.159244629244633</v>
      </c>
      <c r="H14" s="52" t="s">
        <v>148</v>
      </c>
      <c r="I14" s="53">
        <f>AVERAGE(I10,I11)</f>
        <v>0.45924462924463327</v>
      </c>
      <c r="J14" s="13"/>
      <c r="K14" s="13"/>
      <c r="L14" s="13"/>
      <c r="M14" s="54"/>
      <c r="N14" s="54"/>
    </row>
    <row r="15" spans="1:15" ht="27.75" customHeight="1" x14ac:dyDescent="0.25">
      <c r="A15" s="55"/>
      <c r="B15" s="55"/>
      <c r="C15" s="55"/>
      <c r="D15" s="56"/>
      <c r="E15" s="57"/>
      <c r="F15" s="58">
        <f>AVERAGE(F12,F13)</f>
        <v>41.9</v>
      </c>
      <c r="G15" s="59">
        <f>AVERAGE(G12,G13)</f>
        <v>42.536782945736434</v>
      </c>
      <c r="H15" s="59" t="s">
        <v>149</v>
      </c>
      <c r="I15" s="60">
        <f>AVERAGE(I12,I13)</f>
        <v>0.63678294573643868</v>
      </c>
      <c r="J15" s="57"/>
      <c r="K15" s="57"/>
      <c r="L15" s="57"/>
      <c r="M15" s="54"/>
      <c r="N15" s="54"/>
    </row>
    <row r="16" spans="1:15" ht="30" customHeight="1" thickBot="1" x14ac:dyDescent="0.3">
      <c r="A16" s="61"/>
      <c r="B16" s="61"/>
      <c r="C16" s="61"/>
      <c r="D16" s="57"/>
      <c r="E16" s="57"/>
      <c r="F16" s="33">
        <f>AVERAGE(F10:F13)</f>
        <v>41.8</v>
      </c>
      <c r="G16" s="34">
        <f>AVERAGE(G10:G13)</f>
        <v>42.348013787490537</v>
      </c>
      <c r="H16" s="35"/>
      <c r="I16" s="36">
        <f>AVERAGE(I10:I13)</f>
        <v>0.54801378749053598</v>
      </c>
      <c r="J16" s="57"/>
      <c r="K16" s="57"/>
      <c r="L16" s="57"/>
      <c r="M16" s="61"/>
      <c r="N16" s="61"/>
    </row>
    <row r="19" spans="13:14" x14ac:dyDescent="0.25">
      <c r="M19" s="1"/>
      <c r="N19" s="1"/>
    </row>
    <row r="20" spans="13:14" x14ac:dyDescent="0.25">
      <c r="M20" s="2"/>
      <c r="N20" s="2"/>
    </row>
    <row r="21" spans="13:14" x14ac:dyDescent="0.25">
      <c r="M21" s="2"/>
      <c r="N21" s="2"/>
    </row>
    <row r="22" spans="13:14" x14ac:dyDescent="0.25">
      <c r="M22" s="2"/>
      <c r="N22" s="2"/>
    </row>
  </sheetData>
  <mergeCells count="10">
    <mergeCell ref="A4:L4"/>
    <mergeCell ref="A6:L6"/>
    <mergeCell ref="A8:A9"/>
    <mergeCell ref="B8:B9"/>
    <mergeCell ref="C8:C9"/>
    <mergeCell ref="D8:D9"/>
    <mergeCell ref="E8:E9"/>
    <mergeCell ref="F8:I8"/>
    <mergeCell ref="J8:J9"/>
    <mergeCell ref="K8:L8"/>
  </mergeCells>
  <pageMargins left="0.70866141732283472" right="0.51181102362204722" top="0.74803149606299213" bottom="0.74803149606299213" header="0.31496062992125984" footer="0.31496062992125984"/>
  <pageSetup paperSize="9" orientation="portrait" verticalDpi="300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10</vt:i4>
      </vt:variant>
    </vt:vector>
  </HeadingPairs>
  <TitlesOfParts>
    <vt:vector size="10" baseType="lpstr">
      <vt:lpstr>Общие результаты</vt:lpstr>
      <vt:lpstr>Регистрация</vt:lpstr>
      <vt:lpstr>Ognem Racing</vt:lpstr>
      <vt:lpstr>Fury</vt:lpstr>
      <vt:lpstr>FNT</vt:lpstr>
      <vt:lpstr>Kozak i Razboyniki</vt:lpstr>
      <vt:lpstr>RocknRolla</vt:lpstr>
      <vt:lpstr>Mesnyki</vt:lpstr>
      <vt:lpstr>15А18</vt:lpstr>
      <vt:lpstr>dbCAR</vt:lpstr>
    </vt:vector>
  </TitlesOfParts>
  <Company>DG Win&amp;Soft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Owner</dc:creator>
  <cp:lastModifiedBy>Картинг</cp:lastModifiedBy>
  <cp:lastPrinted>2016-07-23T08:05:04Z</cp:lastPrinted>
  <dcterms:created xsi:type="dcterms:W3CDTF">2012-07-06T15:34:01Z</dcterms:created>
  <dcterms:modified xsi:type="dcterms:W3CDTF">2016-07-24T08:35:38Z</dcterms:modified>
</cp:coreProperties>
</file>