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480" yWindow="375" windowWidth="15480" windowHeight="8985" tabRatio="857" activeTab="1"/>
  </bookViews>
  <sheets>
    <sheet name="Регистрация" sheetId="8" r:id="rId1"/>
    <sheet name="Общие результаты" sheetId="41" r:id="rId2"/>
    <sheet name="Лучшие отрезки" sheetId="43" r:id="rId3"/>
    <sheet name="ЛК по картам" sheetId="44" r:id="rId4"/>
    <sheet name="Выбор картов" sheetId="45" r:id="rId5"/>
    <sheet name="Ok App Rasing" sheetId="35" r:id="rId6"/>
    <sheet name="ХОБ" sheetId="36" r:id="rId7"/>
    <sheet name="Шквал" sheetId="38" r:id="rId8"/>
    <sheet name="MST" sheetId="37" r:id="rId9"/>
    <sheet name="FNT" sheetId="28" r:id="rId10"/>
    <sheet name="Форца Шуми" sheetId="32" r:id="rId11"/>
    <sheet name="Два центнера" sheetId="30" r:id="rId12"/>
    <sheet name="Crazy Karting Odessa" sheetId="39" r:id="rId13"/>
    <sheet name="No name" sheetId="29" r:id="rId14"/>
    <sheet name="Dream Team" sheetId="31" r:id="rId15"/>
    <sheet name="Sos-Okey" sheetId="33" r:id="rId16"/>
    <sheet name="TeslaCP" sheetId="40" r:id="rId17"/>
    <sheet name="Дюдики" sheetId="34" r:id="rId18"/>
    <sheet name="Вспомогательный" sheetId="42" r:id="rId19"/>
  </sheets>
  <definedNames>
    <definedName name="_xlnm._FilterDatabase" localSheetId="18" hidden="1">Вспомогательный!$B$2:$H$2</definedName>
    <definedName name="_xlnm._FilterDatabase" localSheetId="3" hidden="1">'ЛК по картам'!$B$4:$E$23</definedName>
    <definedName name="_xlnm._FilterDatabase" localSheetId="2" hidden="1">'Лучшие отрезки'!$B$5:$E$28</definedName>
  </definedNames>
  <calcPr calcId="125725"/>
</workbook>
</file>

<file path=xl/calcChain.xml><?xml version="1.0" encoding="utf-8"?>
<calcChain xmlns="http://schemas.openxmlformats.org/spreadsheetml/2006/main">
  <c r="L24" i="34"/>
  <c r="L24" i="40"/>
  <c r="L23" i="33"/>
  <c r="L23" i="31"/>
  <c r="L24" i="39"/>
  <c r="L23" i="30"/>
  <c r="L23" i="32"/>
  <c r="L23" i="28"/>
  <c r="L23" i="37"/>
  <c r="L23" i="38"/>
  <c r="L23" i="36"/>
  <c r="L23" i="35"/>
  <c r="L23" i="29"/>
  <c r="F43" i="45"/>
  <c r="N24" i="39"/>
  <c r="N23"/>
  <c r="N22"/>
  <c r="K24"/>
  <c r="K23"/>
  <c r="J24"/>
  <c r="J23"/>
  <c r="M23"/>
  <c r="H24"/>
  <c r="H23"/>
  <c r="Z23" i="45"/>
  <c r="Z25"/>
  <c r="Z27"/>
  <c r="Z29"/>
  <c r="Z31"/>
  <c r="Z17"/>
  <c r="Z15"/>
  <c r="Z13"/>
  <c r="AA9"/>
  <c r="Z9"/>
  <c r="Z7"/>
  <c r="U42"/>
  <c r="R42"/>
  <c r="O42"/>
  <c r="L42"/>
  <c r="I42"/>
  <c r="F42"/>
  <c r="C42"/>
  <c r="U43"/>
  <c r="U41"/>
  <c r="U40"/>
  <c r="U39"/>
  <c r="U38"/>
  <c r="U37"/>
  <c r="U36"/>
  <c r="U35"/>
  <c r="U34"/>
  <c r="U33"/>
  <c r="U32"/>
  <c r="U31"/>
  <c r="U30"/>
  <c r="U29"/>
  <c r="U28"/>
  <c r="U27"/>
  <c r="U26"/>
  <c r="R43"/>
  <c r="R41"/>
  <c r="R40"/>
  <c r="R39"/>
  <c r="R38"/>
  <c r="R37"/>
  <c r="R36"/>
  <c r="R35"/>
  <c r="R34"/>
  <c r="R33"/>
  <c r="R32"/>
  <c r="R31"/>
  <c r="R30"/>
  <c r="R29"/>
  <c r="R28"/>
  <c r="R27"/>
  <c r="R26"/>
  <c r="O41"/>
  <c r="O40"/>
  <c r="O39"/>
  <c r="O38"/>
  <c r="O37"/>
  <c r="O36"/>
  <c r="O35"/>
  <c r="O34"/>
  <c r="O33"/>
  <c r="O32"/>
  <c r="O31"/>
  <c r="O30"/>
  <c r="O29"/>
  <c r="O28"/>
  <c r="O27"/>
  <c r="O26"/>
  <c r="L41"/>
  <c r="L40"/>
  <c r="L39"/>
  <c r="L38"/>
  <c r="L37"/>
  <c r="L36"/>
  <c r="L35"/>
  <c r="L34"/>
  <c r="L33"/>
  <c r="L32"/>
  <c r="L31"/>
  <c r="L30"/>
  <c r="L29"/>
  <c r="L28"/>
  <c r="L27"/>
  <c r="L26"/>
  <c r="I41"/>
  <c r="I40"/>
  <c r="I39"/>
  <c r="I38"/>
  <c r="I37"/>
  <c r="I36"/>
  <c r="I35"/>
  <c r="I34"/>
  <c r="I33"/>
  <c r="I32"/>
  <c r="I31"/>
  <c r="I30"/>
  <c r="I29"/>
  <c r="I28"/>
  <c r="I27"/>
  <c r="I26"/>
  <c r="F41"/>
  <c r="F40"/>
  <c r="F39"/>
  <c r="F38"/>
  <c r="F37"/>
  <c r="F36"/>
  <c r="F35"/>
  <c r="F34"/>
  <c r="F33"/>
  <c r="F32"/>
  <c r="F31"/>
  <c r="F30"/>
  <c r="F29"/>
  <c r="F28"/>
  <c r="F27"/>
  <c r="F26"/>
  <c r="C41"/>
  <c r="C40"/>
  <c r="C39"/>
  <c r="C38"/>
  <c r="C37"/>
  <c r="C36"/>
  <c r="C35"/>
  <c r="C34"/>
  <c r="C33"/>
  <c r="C32"/>
  <c r="C31"/>
  <c r="C30"/>
  <c r="C29"/>
  <c r="C28"/>
  <c r="C27"/>
  <c r="C26"/>
  <c r="U21"/>
  <c r="U20"/>
  <c r="U19"/>
  <c r="U18"/>
  <c r="U17"/>
  <c r="U16"/>
  <c r="U15"/>
  <c r="U14"/>
  <c r="U13"/>
  <c r="U12"/>
  <c r="U11"/>
  <c r="U10"/>
  <c r="U9"/>
  <c r="U8"/>
  <c r="U7"/>
  <c r="U6"/>
  <c r="U5"/>
  <c r="R21"/>
  <c r="R20"/>
  <c r="R19"/>
  <c r="R18"/>
  <c r="R17"/>
  <c r="R16"/>
  <c r="R15"/>
  <c r="R14"/>
  <c r="R13"/>
  <c r="R12"/>
  <c r="R11"/>
  <c r="R10"/>
  <c r="R9"/>
  <c r="R8"/>
  <c r="R7"/>
  <c r="R6"/>
  <c r="R5"/>
  <c r="O21"/>
  <c r="O20"/>
  <c r="O19"/>
  <c r="O18"/>
  <c r="O17"/>
  <c r="O16"/>
  <c r="O15"/>
  <c r="O14"/>
  <c r="O13"/>
  <c r="O12"/>
  <c r="O11"/>
  <c r="O10"/>
  <c r="O9"/>
  <c r="O8"/>
  <c r="O7"/>
  <c r="O6"/>
  <c r="O5"/>
  <c r="L5"/>
  <c r="L21"/>
  <c r="L20"/>
  <c r="L19"/>
  <c r="L18"/>
  <c r="L17"/>
  <c r="L16"/>
  <c r="L15"/>
  <c r="L14"/>
  <c r="L13"/>
  <c r="L12"/>
  <c r="L11"/>
  <c r="L10"/>
  <c r="L9"/>
  <c r="L8"/>
  <c r="L7"/>
  <c r="L6"/>
  <c r="L22"/>
  <c r="I5"/>
  <c r="I21"/>
  <c r="I20"/>
  <c r="I19"/>
  <c r="I18"/>
  <c r="I17"/>
  <c r="I16"/>
  <c r="I15"/>
  <c r="I14"/>
  <c r="I13"/>
  <c r="I12"/>
  <c r="I11"/>
  <c r="I10"/>
  <c r="I9"/>
  <c r="I8"/>
  <c r="I7"/>
  <c r="I6"/>
  <c r="F15"/>
  <c r="F21"/>
  <c r="F20"/>
  <c r="F19"/>
  <c r="F18"/>
  <c r="F17"/>
  <c r="F16"/>
  <c r="F14"/>
  <c r="F13"/>
  <c r="F12"/>
  <c r="F11"/>
  <c r="F10"/>
  <c r="F9"/>
  <c r="F8"/>
  <c r="F7"/>
  <c r="F6"/>
  <c r="F5"/>
  <c r="B21"/>
  <c r="K6" i="44"/>
  <c r="E18"/>
  <c r="K15"/>
  <c r="E21"/>
  <c r="K21"/>
  <c r="K9"/>
  <c r="K27"/>
  <c r="E24"/>
  <c r="E15"/>
  <c r="K18"/>
  <c r="E6"/>
  <c r="E27"/>
  <c r="K24"/>
  <c r="E9"/>
  <c r="K12"/>
  <c r="E12"/>
  <c r="J18" i="43"/>
  <c r="D8"/>
  <c r="G132" i="42"/>
  <c r="G57"/>
  <c r="G68"/>
  <c r="G205"/>
  <c r="G72"/>
  <c r="G123"/>
  <c r="G98"/>
  <c r="G172"/>
  <c r="G223"/>
  <c r="G39"/>
  <c r="G150"/>
  <c r="G177"/>
  <c r="G191"/>
  <c r="G112"/>
  <c r="G97"/>
  <c r="G85"/>
  <c r="G135"/>
  <c r="G124"/>
  <c r="G222"/>
  <c r="G15"/>
  <c r="G111"/>
  <c r="G51"/>
  <c r="G164"/>
  <c r="G178"/>
  <c r="G203"/>
  <c r="G56"/>
  <c r="G14"/>
  <c r="G69"/>
  <c r="G127"/>
  <c r="G28"/>
  <c r="G96"/>
  <c r="G84"/>
  <c r="G40"/>
  <c r="G175"/>
  <c r="G151"/>
  <c r="G42"/>
  <c r="G47"/>
  <c r="G134"/>
  <c r="G146"/>
  <c r="G183"/>
  <c r="G76"/>
  <c r="G108"/>
  <c r="G71"/>
  <c r="G25"/>
  <c r="G37"/>
  <c r="G93"/>
  <c r="G176"/>
  <c r="G202"/>
  <c r="G54"/>
  <c r="G12"/>
  <c r="G131"/>
  <c r="G174"/>
  <c r="G133"/>
  <c r="G13"/>
  <c r="G75"/>
  <c r="G16"/>
  <c r="G186"/>
  <c r="G65"/>
  <c r="G27"/>
  <c r="G73"/>
  <c r="G200"/>
  <c r="G148"/>
  <c r="G160"/>
  <c r="G110"/>
  <c r="G189"/>
  <c r="G92"/>
  <c r="G171"/>
  <c r="G204"/>
  <c r="G95"/>
  <c r="G173"/>
  <c r="G77"/>
  <c r="G167"/>
  <c r="G67"/>
  <c r="G216"/>
  <c r="G116"/>
  <c r="G35"/>
  <c r="G126"/>
  <c r="G198"/>
  <c r="G168"/>
  <c r="G109"/>
  <c r="G169"/>
  <c r="G50"/>
  <c r="G41"/>
  <c r="G130"/>
  <c r="G55"/>
  <c r="G192"/>
  <c r="G218"/>
  <c r="G215"/>
  <c r="G228"/>
  <c r="G144"/>
  <c r="G80"/>
  <c r="G122"/>
  <c r="G10"/>
  <c r="G190"/>
  <c r="G221"/>
  <c r="G180"/>
  <c r="G225"/>
  <c r="G82"/>
  <c r="G24"/>
  <c r="G193"/>
  <c r="G208"/>
  <c r="G121"/>
  <c r="G149"/>
  <c r="G70"/>
  <c r="G48"/>
  <c r="G62"/>
  <c r="G38"/>
  <c r="G86"/>
  <c r="G58"/>
  <c r="G170"/>
  <c r="G184"/>
  <c r="G206"/>
  <c r="G43"/>
  <c r="G219"/>
  <c r="G224"/>
  <c r="G119"/>
  <c r="G217"/>
  <c r="G83"/>
  <c r="G3"/>
  <c r="G26"/>
  <c r="G207"/>
  <c r="G201"/>
  <c r="G188"/>
  <c r="G226"/>
  <c r="G11"/>
  <c r="G147"/>
  <c r="G161"/>
  <c r="G227"/>
  <c r="G115"/>
  <c r="G99"/>
  <c r="G143"/>
  <c r="G159"/>
  <c r="G128"/>
  <c r="G46"/>
  <c r="G185"/>
  <c r="G117"/>
  <c r="G81"/>
  <c r="G145"/>
  <c r="G162"/>
  <c r="G23"/>
  <c r="G36"/>
  <c r="G163"/>
  <c r="G213"/>
  <c r="G94"/>
  <c r="G52"/>
  <c r="G142"/>
  <c r="G78"/>
  <c r="G22"/>
  <c r="G182"/>
  <c r="G220"/>
  <c r="G199"/>
  <c r="G125"/>
  <c r="G107"/>
  <c r="G53"/>
  <c r="G9"/>
  <c r="G113"/>
  <c r="G140"/>
  <c r="G195"/>
  <c r="G101"/>
  <c r="G157"/>
  <c r="G31"/>
  <c r="G165"/>
  <c r="G158"/>
  <c r="G104"/>
  <c r="G214"/>
  <c r="G194"/>
  <c r="G63"/>
  <c r="G138"/>
  <c r="G66"/>
  <c r="G211"/>
  <c r="G34"/>
  <c r="G79"/>
  <c r="G90"/>
  <c r="G152"/>
  <c r="G8"/>
  <c r="G91"/>
  <c r="G212"/>
  <c r="G141"/>
  <c r="G30"/>
  <c r="G45"/>
  <c r="G74"/>
  <c r="G44"/>
  <c r="G32"/>
  <c r="G64"/>
  <c r="G20"/>
  <c r="G156"/>
  <c r="G106"/>
  <c r="G61"/>
  <c r="G100"/>
  <c r="G87"/>
  <c r="G33"/>
  <c r="G19"/>
  <c r="G105"/>
  <c r="G179"/>
  <c r="G29"/>
  <c r="G153"/>
  <c r="G6"/>
  <c r="G196"/>
  <c r="G118"/>
  <c r="G5"/>
  <c r="G120"/>
  <c r="G139"/>
  <c r="G18"/>
  <c r="G155"/>
  <c r="G89"/>
  <c r="G136"/>
  <c r="G114"/>
  <c r="G17"/>
  <c r="G129"/>
  <c r="G210"/>
  <c r="G21"/>
  <c r="G49"/>
  <c r="G4"/>
  <c r="G59"/>
  <c r="G7"/>
  <c r="G103"/>
  <c r="G166"/>
  <c r="G154"/>
  <c r="G60"/>
  <c r="G209"/>
  <c r="G197"/>
  <c r="G102"/>
  <c r="F88"/>
  <c r="E88"/>
  <c r="F137"/>
  <c r="E137"/>
  <c r="R44" i="45" l="1"/>
  <c r="I22"/>
  <c r="I44"/>
  <c r="O22"/>
  <c r="R22"/>
  <c r="O44"/>
  <c r="C44"/>
  <c r="F22"/>
  <c r="Z11" s="1"/>
  <c r="U22"/>
  <c r="F44"/>
  <c r="Z21" s="1"/>
  <c r="U44"/>
  <c r="L44"/>
  <c r="Z19" s="1"/>
  <c r="G137" i="42"/>
  <c r="G88"/>
  <c r="AA19" i="45" l="1"/>
  <c r="AA23"/>
  <c r="AA25"/>
  <c r="AA21"/>
  <c r="AA31"/>
  <c r="AA27"/>
  <c r="AA29"/>
  <c r="AA15"/>
  <c r="AA11"/>
  <c r="AA17"/>
  <c r="AA13"/>
  <c r="N23" i="29" l="1"/>
  <c r="N22"/>
  <c r="N21"/>
  <c r="M17" i="32"/>
  <c r="N23" s="1"/>
  <c r="N22"/>
  <c r="F18" i="30"/>
  <c r="F20" i="38"/>
  <c r="E18" i="30"/>
  <c r="E20" i="38"/>
  <c r="M24" i="34" l="1"/>
  <c r="M23"/>
  <c r="M22"/>
  <c r="M21"/>
  <c r="M20"/>
  <c r="M19"/>
  <c r="M18"/>
  <c r="M17"/>
  <c r="M16"/>
  <c r="M15"/>
  <c r="M14"/>
  <c r="M13"/>
  <c r="M12"/>
  <c r="M11"/>
  <c r="M10"/>
  <c r="M9"/>
  <c r="M8"/>
  <c r="M7"/>
  <c r="H24"/>
  <c r="H23"/>
  <c r="H22"/>
  <c r="H21"/>
  <c r="H20"/>
  <c r="H19"/>
  <c r="H18"/>
  <c r="H17"/>
  <c r="H16"/>
  <c r="H15"/>
  <c r="H14"/>
  <c r="H13"/>
  <c r="H12"/>
  <c r="H11"/>
  <c r="H10"/>
  <c r="H9"/>
  <c r="H8"/>
  <c r="H7"/>
  <c r="F25" s="1"/>
  <c r="E25"/>
  <c r="M24" i="40"/>
  <c r="M23"/>
  <c r="M22"/>
  <c r="M21"/>
  <c r="M20"/>
  <c r="M19"/>
  <c r="M18"/>
  <c r="M17"/>
  <c r="M16"/>
  <c r="M15"/>
  <c r="M14"/>
  <c r="M13"/>
  <c r="M12"/>
  <c r="M11"/>
  <c r="M10"/>
  <c r="M9"/>
  <c r="M8"/>
  <c r="M7"/>
  <c r="H24"/>
  <c r="H23"/>
  <c r="H22"/>
  <c r="H21"/>
  <c r="H20"/>
  <c r="H19"/>
  <c r="H18"/>
  <c r="H17"/>
  <c r="H16"/>
  <c r="H15"/>
  <c r="H14"/>
  <c r="H13"/>
  <c r="H12"/>
  <c r="H11"/>
  <c r="H10"/>
  <c r="H9"/>
  <c r="H8"/>
  <c r="H7"/>
  <c r="F25" s="1"/>
  <c r="E25"/>
  <c r="M23" i="33"/>
  <c r="M22"/>
  <c r="M21"/>
  <c r="M20"/>
  <c r="M19"/>
  <c r="M18"/>
  <c r="M17"/>
  <c r="M16"/>
  <c r="M15"/>
  <c r="M14"/>
  <c r="M13"/>
  <c r="M12"/>
  <c r="M11"/>
  <c r="M10"/>
  <c r="M9"/>
  <c r="M8"/>
  <c r="M7"/>
  <c r="H23"/>
  <c r="H22"/>
  <c r="H21"/>
  <c r="H20"/>
  <c r="H19"/>
  <c r="H18"/>
  <c r="H17"/>
  <c r="H16"/>
  <c r="H15"/>
  <c r="H14"/>
  <c r="H13"/>
  <c r="H12"/>
  <c r="H11"/>
  <c r="H10"/>
  <c r="H9"/>
  <c r="H8"/>
  <c r="H7"/>
  <c r="F24"/>
  <c r="E24"/>
  <c r="M23" i="31"/>
  <c r="M22"/>
  <c r="M21"/>
  <c r="M20"/>
  <c r="M19"/>
  <c r="M18"/>
  <c r="M17"/>
  <c r="M16"/>
  <c r="M15"/>
  <c r="M14"/>
  <c r="M13"/>
  <c r="M12"/>
  <c r="M11"/>
  <c r="M10"/>
  <c r="M9"/>
  <c r="M8"/>
  <c r="M7"/>
  <c r="H23"/>
  <c r="H22"/>
  <c r="H21"/>
  <c r="H20"/>
  <c r="H19"/>
  <c r="H18"/>
  <c r="H17"/>
  <c r="H16"/>
  <c r="H15"/>
  <c r="H14"/>
  <c r="H13"/>
  <c r="H12"/>
  <c r="H11"/>
  <c r="H10"/>
  <c r="H9"/>
  <c r="H8"/>
  <c r="H7"/>
  <c r="F24"/>
  <c r="E24"/>
  <c r="M23" i="29"/>
  <c r="M22"/>
  <c r="M21"/>
  <c r="M20"/>
  <c r="M19"/>
  <c r="M18"/>
  <c r="M17"/>
  <c r="M16"/>
  <c r="M15"/>
  <c r="M14"/>
  <c r="M13"/>
  <c r="M12"/>
  <c r="M11"/>
  <c r="M10"/>
  <c r="M9"/>
  <c r="M8"/>
  <c r="M7"/>
  <c r="H23"/>
  <c r="H22"/>
  <c r="H21"/>
  <c r="H20"/>
  <c r="H19"/>
  <c r="H18"/>
  <c r="H17"/>
  <c r="H16"/>
  <c r="H15"/>
  <c r="H14"/>
  <c r="H13"/>
  <c r="H12"/>
  <c r="H11"/>
  <c r="H10"/>
  <c r="H9"/>
  <c r="H8"/>
  <c r="H7"/>
  <c r="F24"/>
  <c r="E24"/>
  <c r="M24" i="39"/>
  <c r="M22"/>
  <c r="M21"/>
  <c r="M20"/>
  <c r="M19"/>
  <c r="M18"/>
  <c r="M17"/>
  <c r="M16"/>
  <c r="M15"/>
  <c r="M14"/>
  <c r="M13"/>
  <c r="M12"/>
  <c r="M11"/>
  <c r="M10"/>
  <c r="M9"/>
  <c r="M8"/>
  <c r="M7"/>
  <c r="H22"/>
  <c r="H21"/>
  <c r="H20"/>
  <c r="H19"/>
  <c r="H18"/>
  <c r="H17"/>
  <c r="H16"/>
  <c r="H15"/>
  <c r="H14"/>
  <c r="H13"/>
  <c r="H12"/>
  <c r="H11"/>
  <c r="H10"/>
  <c r="H9"/>
  <c r="H8"/>
  <c r="H7"/>
  <c r="F25" s="1"/>
  <c r="E25"/>
  <c r="M23" i="30"/>
  <c r="M22"/>
  <c r="M21"/>
  <c r="M20"/>
  <c r="M19"/>
  <c r="M18"/>
  <c r="M17"/>
  <c r="M16"/>
  <c r="M15"/>
  <c r="M14"/>
  <c r="M13"/>
  <c r="M12"/>
  <c r="M11"/>
  <c r="M10"/>
  <c r="M9"/>
  <c r="M8"/>
  <c r="M7"/>
  <c r="H23"/>
  <c r="H22"/>
  <c r="H21"/>
  <c r="H20"/>
  <c r="H19"/>
  <c r="H18"/>
  <c r="H17"/>
  <c r="H16"/>
  <c r="H15"/>
  <c r="H14"/>
  <c r="H13"/>
  <c r="H12"/>
  <c r="H11"/>
  <c r="H10"/>
  <c r="H9"/>
  <c r="H8"/>
  <c r="H7"/>
  <c r="F24"/>
  <c r="E24"/>
  <c r="F24" i="32"/>
  <c r="E24"/>
  <c r="M23"/>
  <c r="M22"/>
  <c r="M21"/>
  <c r="M20"/>
  <c r="M19"/>
  <c r="M18"/>
  <c r="M16"/>
  <c r="M15"/>
  <c r="M14"/>
  <c r="M13"/>
  <c r="M12"/>
  <c r="M11"/>
  <c r="M10"/>
  <c r="M9"/>
  <c r="M8"/>
  <c r="M7"/>
  <c r="H23"/>
  <c r="H22"/>
  <c r="H21"/>
  <c r="H20"/>
  <c r="H19"/>
  <c r="H18"/>
  <c r="H17"/>
  <c r="H16"/>
  <c r="H15"/>
  <c r="H14"/>
  <c r="H13"/>
  <c r="H12"/>
  <c r="H11"/>
  <c r="H10"/>
  <c r="H9"/>
  <c r="H8"/>
  <c r="H7"/>
  <c r="E24" i="28"/>
  <c r="M23"/>
  <c r="M22"/>
  <c r="M21"/>
  <c r="M20"/>
  <c r="M19"/>
  <c r="M18"/>
  <c r="M17"/>
  <c r="M16"/>
  <c r="M15"/>
  <c r="M14"/>
  <c r="M13"/>
  <c r="M12"/>
  <c r="M11"/>
  <c r="M10"/>
  <c r="M9"/>
  <c r="M8"/>
  <c r="M7"/>
  <c r="H23"/>
  <c r="H9"/>
  <c r="H10"/>
  <c r="H11"/>
  <c r="H12"/>
  <c r="H13"/>
  <c r="H14"/>
  <c r="H15"/>
  <c r="H16"/>
  <c r="H17"/>
  <c r="H18"/>
  <c r="H19"/>
  <c r="H20"/>
  <c r="H21"/>
  <c r="H22"/>
  <c r="H8"/>
  <c r="H7"/>
  <c r="F24" i="37"/>
  <c r="M23" i="35"/>
  <c r="M22"/>
  <c r="M21"/>
  <c r="M20"/>
  <c r="M19"/>
  <c r="M18"/>
  <c r="M17"/>
  <c r="M16"/>
  <c r="M15"/>
  <c r="M14"/>
  <c r="M13"/>
  <c r="M12"/>
  <c r="M11"/>
  <c r="M10"/>
  <c r="M9"/>
  <c r="M8"/>
  <c r="N22" s="1"/>
  <c r="M7"/>
  <c r="N23" s="1"/>
  <c r="M23" i="36"/>
  <c r="M22"/>
  <c r="M21"/>
  <c r="M20"/>
  <c r="M19"/>
  <c r="M18"/>
  <c r="M17"/>
  <c r="M16"/>
  <c r="M15"/>
  <c r="M14"/>
  <c r="M13"/>
  <c r="M12"/>
  <c r="M11"/>
  <c r="M10"/>
  <c r="M9"/>
  <c r="M8"/>
  <c r="M7"/>
  <c r="F24" i="35"/>
  <c r="E24" i="36"/>
  <c r="E24" i="37"/>
  <c r="M23"/>
  <c r="M22"/>
  <c r="M21"/>
  <c r="M20"/>
  <c r="M19"/>
  <c r="M18"/>
  <c r="M17"/>
  <c r="M16"/>
  <c r="M15"/>
  <c r="M14"/>
  <c r="M13"/>
  <c r="M12"/>
  <c r="M11"/>
  <c r="M10"/>
  <c r="M9"/>
  <c r="M8"/>
  <c r="N22" s="1"/>
  <c r="M7"/>
  <c r="N23" s="1"/>
  <c r="H23"/>
  <c r="H22"/>
  <c r="H21"/>
  <c r="H20"/>
  <c r="H19"/>
  <c r="H18"/>
  <c r="H17"/>
  <c r="H16"/>
  <c r="H15"/>
  <c r="H14"/>
  <c r="H13"/>
  <c r="H12"/>
  <c r="H11"/>
  <c r="H10"/>
  <c r="H9"/>
  <c r="H8"/>
  <c r="H7"/>
  <c r="M23" i="38"/>
  <c r="M22"/>
  <c r="M21"/>
  <c r="M20"/>
  <c r="M19"/>
  <c r="M18"/>
  <c r="M17"/>
  <c r="M16"/>
  <c r="M15"/>
  <c r="M14"/>
  <c r="M13"/>
  <c r="M12"/>
  <c r="M11"/>
  <c r="M10"/>
  <c r="M9"/>
  <c r="M8"/>
  <c r="N21" s="1"/>
  <c r="M7"/>
  <c r="H23" i="35"/>
  <c r="H9"/>
  <c r="H10"/>
  <c r="H11"/>
  <c r="H12"/>
  <c r="H13"/>
  <c r="H14"/>
  <c r="H15"/>
  <c r="H16"/>
  <c r="H17"/>
  <c r="H18"/>
  <c r="H19"/>
  <c r="H20"/>
  <c r="H21"/>
  <c r="H22"/>
  <c r="H8"/>
  <c r="H7"/>
  <c r="E24"/>
  <c r="E24" i="38"/>
  <c r="H23" i="36"/>
  <c r="H22"/>
  <c r="H21"/>
  <c r="H20"/>
  <c r="H19"/>
  <c r="H18"/>
  <c r="H17"/>
  <c r="H16"/>
  <c r="H15"/>
  <c r="H14"/>
  <c r="H13"/>
  <c r="H12"/>
  <c r="H11"/>
  <c r="H10"/>
  <c r="H9"/>
  <c r="H8"/>
  <c r="F24" s="1"/>
  <c r="H7"/>
  <c r="H23" i="38"/>
  <c r="H9"/>
  <c r="H10"/>
  <c r="H11"/>
  <c r="H12"/>
  <c r="H13"/>
  <c r="H14"/>
  <c r="H15"/>
  <c r="H16"/>
  <c r="H17"/>
  <c r="H18"/>
  <c r="H19"/>
  <c r="H20"/>
  <c r="H21"/>
  <c r="H22"/>
  <c r="H8"/>
  <c r="F24" s="1"/>
  <c r="H7"/>
  <c r="N22" i="34" l="1"/>
  <c r="N24"/>
  <c r="N23"/>
  <c r="N23" i="40"/>
  <c r="N22"/>
  <c r="N24"/>
  <c r="N21" i="31"/>
  <c r="N23"/>
  <c r="N22"/>
  <c r="N21" i="30"/>
  <c r="N23"/>
  <c r="N22"/>
  <c r="N21" i="28"/>
  <c r="N23"/>
  <c r="F24"/>
  <c r="N22"/>
  <c r="N23" i="38"/>
  <c r="N22"/>
  <c r="N23" i="36"/>
  <c r="N22"/>
  <c r="N21" i="33"/>
  <c r="N23"/>
  <c r="N22"/>
  <c r="Q14" i="29"/>
  <c r="J24" i="34" l="1"/>
  <c r="J23"/>
  <c r="J11" i="36"/>
  <c r="J23" i="40"/>
  <c r="J24"/>
  <c r="J23" i="28" l="1"/>
  <c r="J22"/>
  <c r="J21"/>
  <c r="J20"/>
  <c r="J19"/>
  <c r="J18"/>
  <c r="J17"/>
  <c r="J16"/>
  <c r="J15"/>
  <c r="J14"/>
  <c r="J13"/>
  <c r="J12"/>
  <c r="J11"/>
  <c r="J10"/>
  <c r="J9"/>
  <c r="K9" s="1"/>
  <c r="J8"/>
  <c r="K8" s="1"/>
  <c r="J7"/>
  <c r="K7" s="1"/>
  <c r="J23" i="29"/>
  <c r="J22"/>
  <c r="J21"/>
  <c r="J20"/>
  <c r="J19"/>
  <c r="J18"/>
  <c r="J17"/>
  <c r="J16"/>
  <c r="J15"/>
  <c r="J14"/>
  <c r="J13"/>
  <c r="J12"/>
  <c r="J11"/>
  <c r="J10"/>
  <c r="J9"/>
  <c r="K9" s="1"/>
  <c r="J8"/>
  <c r="K8" s="1"/>
  <c r="J7"/>
  <c r="K7" s="1"/>
  <c r="J23" i="30"/>
  <c r="J22"/>
  <c r="J21"/>
  <c r="J20"/>
  <c r="J19"/>
  <c r="J18"/>
  <c r="J17"/>
  <c r="J16"/>
  <c r="J15"/>
  <c r="J14"/>
  <c r="J13"/>
  <c r="J12"/>
  <c r="J11"/>
  <c r="J10"/>
  <c r="J9"/>
  <c r="K9" s="1"/>
  <c r="J8"/>
  <c r="K8" s="1"/>
  <c r="J7"/>
  <c r="K7" s="1"/>
  <c r="J23" i="31"/>
  <c r="J22"/>
  <c r="J21"/>
  <c r="J20"/>
  <c r="J19"/>
  <c r="J18"/>
  <c r="J17"/>
  <c r="J16"/>
  <c r="J15"/>
  <c r="J14"/>
  <c r="J13"/>
  <c r="J12"/>
  <c r="J11"/>
  <c r="J10"/>
  <c r="J9"/>
  <c r="K9" s="1"/>
  <c r="J8"/>
  <c r="K8" s="1"/>
  <c r="J7"/>
  <c r="K7" s="1"/>
  <c r="J23" i="32"/>
  <c r="J22"/>
  <c r="J21"/>
  <c r="J20"/>
  <c r="J19"/>
  <c r="J18"/>
  <c r="J17"/>
  <c r="J16"/>
  <c r="J15"/>
  <c r="J14"/>
  <c r="J13"/>
  <c r="J12"/>
  <c r="J11"/>
  <c r="J10"/>
  <c r="J9"/>
  <c r="J8"/>
  <c r="K8" s="1"/>
  <c r="K10" s="1"/>
  <c r="K12" s="1"/>
  <c r="J7"/>
  <c r="K7" s="1"/>
  <c r="J23" i="33"/>
  <c r="J22"/>
  <c r="J21"/>
  <c r="J20"/>
  <c r="J19"/>
  <c r="J18"/>
  <c r="J17"/>
  <c r="J16"/>
  <c r="J15"/>
  <c r="J14"/>
  <c r="J13"/>
  <c r="J12"/>
  <c r="J11"/>
  <c r="J10"/>
  <c r="J9"/>
  <c r="K9" s="1"/>
  <c r="J8"/>
  <c r="K8" s="1"/>
  <c r="J7"/>
  <c r="K7" s="1"/>
  <c r="J22" i="34"/>
  <c r="J21"/>
  <c r="J20"/>
  <c r="J19"/>
  <c r="J18"/>
  <c r="J17"/>
  <c r="J16"/>
  <c r="J15"/>
  <c r="J14"/>
  <c r="J13"/>
  <c r="J12"/>
  <c r="J11"/>
  <c r="J10"/>
  <c r="J9"/>
  <c r="K9" s="1"/>
  <c r="J8"/>
  <c r="K8" s="1"/>
  <c r="J7"/>
  <c r="K7" s="1"/>
  <c r="J23" i="35"/>
  <c r="J22"/>
  <c r="J21"/>
  <c r="J20"/>
  <c r="J19"/>
  <c r="J18"/>
  <c r="J17"/>
  <c r="J16"/>
  <c r="J15"/>
  <c r="J14"/>
  <c r="J13"/>
  <c r="J12"/>
  <c r="J11"/>
  <c r="J10"/>
  <c r="J9"/>
  <c r="J8"/>
  <c r="K8" s="1"/>
  <c r="J7"/>
  <c r="K7" s="1"/>
  <c r="J23" i="36"/>
  <c r="J22"/>
  <c r="J21"/>
  <c r="J20"/>
  <c r="J19"/>
  <c r="J18"/>
  <c r="J17"/>
  <c r="J16"/>
  <c r="J15"/>
  <c r="J14"/>
  <c r="J13"/>
  <c r="J12"/>
  <c r="J10"/>
  <c r="J9"/>
  <c r="K9" s="1"/>
  <c r="J8"/>
  <c r="J7"/>
  <c r="K7" s="1"/>
  <c r="J23" i="37"/>
  <c r="J22"/>
  <c r="J21"/>
  <c r="J20"/>
  <c r="J19"/>
  <c r="J18"/>
  <c r="J17"/>
  <c r="J16"/>
  <c r="J15"/>
  <c r="J14"/>
  <c r="J13"/>
  <c r="J12"/>
  <c r="J11"/>
  <c r="J10"/>
  <c r="J9"/>
  <c r="J8"/>
  <c r="K8" s="1"/>
  <c r="J7"/>
  <c r="K7" s="1"/>
  <c r="J23" i="38"/>
  <c r="J22"/>
  <c r="J21"/>
  <c r="J20"/>
  <c r="J19"/>
  <c r="J18"/>
  <c r="J17"/>
  <c r="J16"/>
  <c r="J15"/>
  <c r="J14"/>
  <c r="J13"/>
  <c r="J12"/>
  <c r="J11"/>
  <c r="J10"/>
  <c r="J9"/>
  <c r="K9" s="1"/>
  <c r="J8"/>
  <c r="K8" s="1"/>
  <c r="J7"/>
  <c r="K7" s="1"/>
  <c r="J22" i="39"/>
  <c r="J21"/>
  <c r="J20"/>
  <c r="J19"/>
  <c r="J18"/>
  <c r="J17"/>
  <c r="J16"/>
  <c r="J15"/>
  <c r="J14"/>
  <c r="J13"/>
  <c r="J12"/>
  <c r="J11"/>
  <c r="J10"/>
  <c r="J9"/>
  <c r="K9" s="1"/>
  <c r="J8"/>
  <c r="K8" s="1"/>
  <c r="J7"/>
  <c r="K7" s="1"/>
  <c r="J9" i="40"/>
  <c r="K9" s="1"/>
  <c r="J10"/>
  <c r="J11"/>
  <c r="J12"/>
  <c r="J13"/>
  <c r="J14"/>
  <c r="J15"/>
  <c r="J16"/>
  <c r="J17"/>
  <c r="J18"/>
  <c r="J19"/>
  <c r="J20"/>
  <c r="J21"/>
  <c r="J22"/>
  <c r="J8"/>
  <c r="K8" s="1"/>
  <c r="J7"/>
  <c r="K7" s="1"/>
  <c r="K10" s="1"/>
  <c r="K12" i="29" l="1"/>
  <c r="K9" i="35"/>
  <c r="K11" s="1"/>
  <c r="K13" s="1"/>
  <c r="K15" s="1"/>
  <c r="K17" s="1"/>
  <c r="K19" s="1"/>
  <c r="K21" s="1"/>
  <c r="K11" i="34"/>
  <c r="K14" s="1"/>
  <c r="K16" s="1"/>
  <c r="K20" s="1"/>
  <c r="K23" s="1"/>
  <c r="K12" i="33"/>
  <c r="K13" i="40"/>
  <c r="K16" s="1"/>
  <c r="K19" s="1"/>
  <c r="K22" s="1"/>
  <c r="K14" i="32"/>
  <c r="K16" s="1"/>
  <c r="K18" s="1"/>
  <c r="K20" s="1"/>
  <c r="K22" s="1"/>
  <c r="K12" i="30"/>
  <c r="K15" s="1"/>
  <c r="K18" s="1"/>
  <c r="K21" s="1"/>
  <c r="K23" s="1"/>
  <c r="K10" i="39"/>
  <c r="K13" s="1"/>
  <c r="K16" s="1"/>
  <c r="K19" s="1"/>
  <c r="K22" s="1"/>
  <c r="K15" i="29"/>
  <c r="K11"/>
  <c r="K14" s="1"/>
  <c r="K17" s="1"/>
  <c r="K21" s="1"/>
  <c r="K18"/>
  <c r="K20" s="1"/>
  <c r="K23" s="1"/>
  <c r="K11" i="38"/>
  <c r="K14" s="1"/>
  <c r="K17" s="1"/>
  <c r="K11" i="28"/>
  <c r="K14" s="1"/>
  <c r="K17" s="1"/>
  <c r="K20" s="1"/>
  <c r="K23" s="1"/>
  <c r="K11" i="33"/>
  <c r="K10"/>
  <c r="K13" s="1"/>
  <c r="K16" s="1"/>
  <c r="K19" s="1"/>
  <c r="K22" s="1"/>
  <c r="K10" i="31"/>
  <c r="K12" s="1"/>
  <c r="K16" s="1"/>
  <c r="K20" s="1"/>
  <c r="K23" s="1"/>
  <c r="K10" i="29"/>
  <c r="K13" s="1"/>
  <c r="K16" s="1"/>
  <c r="K19" s="1"/>
  <c r="K22" s="1"/>
  <c r="K11" i="30"/>
  <c r="K14" s="1"/>
  <c r="K17" s="1"/>
  <c r="K19" s="1"/>
  <c r="K9" i="32"/>
  <c r="K11" s="1"/>
  <c r="K13" s="1"/>
  <c r="K15" s="1"/>
  <c r="K17" s="1"/>
  <c r="K19" s="1"/>
  <c r="K21" s="1"/>
  <c r="K23" s="1"/>
  <c r="K10" i="28"/>
  <c r="K13" s="1"/>
  <c r="K16" s="1"/>
  <c r="K19" s="1"/>
  <c r="K22" s="1"/>
  <c r="K10" i="37"/>
  <c r="K12" s="1"/>
  <c r="K14" s="1"/>
  <c r="K16" s="1"/>
  <c r="K18" s="1"/>
  <c r="K20" s="1"/>
  <c r="K22" s="1"/>
  <c r="K12" i="38"/>
  <c r="K16" s="1"/>
  <c r="K19" s="1"/>
  <c r="K21" s="1"/>
  <c r="K23" s="1"/>
  <c r="K10"/>
  <c r="K13" s="1"/>
  <c r="K15" s="1"/>
  <c r="K18" s="1"/>
  <c r="K20" s="1"/>
  <c r="K22" s="1"/>
  <c r="K12" i="39"/>
  <c r="K14" s="1"/>
  <c r="K18" s="1"/>
  <c r="K21" s="1"/>
  <c r="K11" i="40"/>
  <c r="K14" s="1"/>
  <c r="K17" s="1"/>
  <c r="K20" s="1"/>
  <c r="K23" s="1"/>
  <c r="K23" i="35"/>
  <c r="K11" i="39"/>
  <c r="K15" s="1"/>
  <c r="K17" s="1"/>
  <c r="K20" s="1"/>
  <c r="K11" i="36"/>
  <c r="K12" s="1"/>
  <c r="K15" s="1"/>
  <c r="K17" s="1"/>
  <c r="K19" s="1"/>
  <c r="K21" s="1"/>
  <c r="K23" s="1"/>
  <c r="K10" i="35"/>
  <c r="K12" s="1"/>
  <c r="K14" s="1"/>
  <c r="K16" s="1"/>
  <c r="K18" s="1"/>
  <c r="K20" s="1"/>
  <c r="K22" s="1"/>
  <c r="K10" i="34"/>
  <c r="K13" s="1"/>
  <c r="K18" s="1"/>
  <c r="K21" s="1"/>
  <c r="K24" s="1"/>
  <c r="K14" i="33"/>
  <c r="K17" s="1"/>
  <c r="K20" s="1"/>
  <c r="K11" i="31"/>
  <c r="K14" s="1"/>
  <c r="K17" s="1"/>
  <c r="K19" s="1"/>
  <c r="K22" s="1"/>
  <c r="K10" i="30"/>
  <c r="K13" s="1"/>
  <c r="K16" s="1"/>
  <c r="K20" s="1"/>
  <c r="K22" s="1"/>
  <c r="K9" i="37"/>
  <c r="K11" s="1"/>
  <c r="K13" s="1"/>
  <c r="K15" s="1"/>
  <c r="K17" s="1"/>
  <c r="K19" s="1"/>
  <c r="K21" s="1"/>
  <c r="K23" s="1"/>
  <c r="K15" i="33"/>
  <c r="K18" s="1"/>
  <c r="K13" i="31"/>
  <c r="K15" s="1"/>
  <c r="K18" s="1"/>
  <c r="K21" s="1"/>
  <c r="K12" i="40"/>
  <c r="K15" s="1"/>
  <c r="K18" s="1"/>
  <c r="K21" s="1"/>
  <c r="K24" s="1"/>
  <c r="K8" i="36"/>
  <c r="K10" s="1"/>
  <c r="K13" s="1"/>
  <c r="K14" s="1"/>
  <c r="K16" s="1"/>
  <c r="K18" s="1"/>
  <c r="K20" s="1"/>
  <c r="K22" s="1"/>
  <c r="K12" i="34"/>
  <c r="K15" s="1"/>
  <c r="K17" s="1"/>
  <c r="K19" s="1"/>
  <c r="K22" s="1"/>
  <c r="K23" i="33" l="1"/>
  <c r="K21"/>
  <c r="K12" i="28"/>
  <c r="K15" s="1"/>
  <c r="K18" s="1"/>
  <c r="K21" s="1"/>
</calcChain>
</file>

<file path=xl/comments1.xml><?xml version="1.0" encoding="utf-8"?>
<comments xmlns="http://schemas.openxmlformats.org/spreadsheetml/2006/main">
  <authors>
    <author>Dio</author>
  </authors>
  <commentList>
    <comment ref="G6" authorId="0">
      <text>
        <r>
          <rPr>
            <b/>
            <sz val="8"/>
            <color indexed="81"/>
            <rFont val="Tahoma"/>
            <family val="2"/>
            <charset val="204"/>
          </rPr>
          <t>Dio:</t>
        </r>
        <r>
          <rPr>
            <sz val="8"/>
            <color indexed="81"/>
            <rFont val="Tahoma"/>
            <family val="2"/>
            <charset val="204"/>
          </rPr>
          <t xml:space="preserve">
Каждой из команд, начиная с 4-го места, вычтено 2 круга в связи с проведением для первой тройки дополнительного компенсационного пит стопа</t>
        </r>
      </text>
    </comment>
    <comment ref="H8" authorId="0">
      <text>
        <r>
          <rPr>
            <b/>
            <sz val="8"/>
            <color indexed="81"/>
            <rFont val="Tahoma"/>
            <family val="2"/>
            <charset val="204"/>
          </rPr>
          <t>Dio:</t>
        </r>
        <r>
          <rPr>
            <sz val="8"/>
            <color indexed="81"/>
            <rFont val="Tahoma"/>
            <family val="2"/>
            <charset val="204"/>
          </rPr>
          <t xml:space="preserve">
фактически круг был 40.55 сек.
+0.2 сек начислено за 10 кг недовеса на отрезке из-за нехватки довесов</t>
        </r>
      </text>
    </comment>
  </commentList>
</comments>
</file>

<file path=xl/comments2.xml><?xml version="1.0" encoding="utf-8"?>
<comments xmlns="http://schemas.openxmlformats.org/spreadsheetml/2006/main">
  <authors>
    <author>Dio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+0,2 сек за 10кг недовеса</t>
        </r>
      </text>
    </comment>
    <comment ref="J18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+0,2 сек за 10кг недовеса</t>
        </r>
      </text>
    </comment>
  </commentList>
</comments>
</file>

<file path=xl/comments3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4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5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
</t>
        </r>
      </text>
    </comment>
    <comment ref="E20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+0,2 сек за 10кг недовеса</t>
        </r>
      </text>
    </comment>
    <comment ref="F20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+0,2 сек за 10кг недовеса</t>
        </r>
      </text>
    </comment>
  </commentList>
</comments>
</file>

<file path=xl/comments6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7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8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E18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+0.4 сек за 20кг недовеса</t>
        </r>
      </text>
    </comment>
    <comment ref="F18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+0,4 сек за 10кг недовеса</t>
        </r>
      </text>
    </comment>
  </commentList>
</comments>
</file>

<file path=xl/comments9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10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11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12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13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14.xml><?xml version="1.0" encoding="utf-8"?>
<comments xmlns="http://schemas.openxmlformats.org/spreadsheetml/2006/main">
  <authors>
    <author>Dio</author>
  </authors>
  <commentList>
    <comment ref="F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comments15.xml><?xml version="1.0" encoding="utf-8"?>
<comments xmlns="http://schemas.openxmlformats.org/spreadsheetml/2006/main">
  <authors>
    <author>Dio</author>
  </authors>
  <commentList>
    <comment ref="F42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F48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F61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
</t>
        </r>
      </text>
    </comment>
    <comment ref="F79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E88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+0.4 сек за 20кг недовеса</t>
        </r>
      </text>
    </comment>
    <comment ref="F88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+0,4 сек за 10кг недовеса</t>
        </r>
      </text>
    </comment>
    <comment ref="F89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F102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F124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F133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E13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+0,2 сек за 10кг недовеса</t>
        </r>
      </text>
    </comment>
    <comment ref="F13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+0,2 сек за 10кг недовеса</t>
        </r>
      </text>
    </comment>
    <comment ref="F145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F173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F207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  <comment ref="F218" authorId="0">
      <text>
        <r>
          <rPr>
            <b/>
            <sz val="9"/>
            <color indexed="81"/>
            <rFont val="Tahoma"/>
            <family val="2"/>
            <charset val="204"/>
          </rPr>
          <t>Dio:</t>
        </r>
        <r>
          <rPr>
            <sz val="9"/>
            <color indexed="81"/>
            <rFont val="Tahoma"/>
            <family val="2"/>
            <charset val="204"/>
          </rPr>
          <t xml:space="preserve">
без учета 1-го круга</t>
        </r>
      </text>
    </comment>
  </commentList>
</comments>
</file>

<file path=xl/sharedStrings.xml><?xml version="1.0" encoding="utf-8"?>
<sst xmlns="http://schemas.openxmlformats.org/spreadsheetml/2006/main" count="1706" uniqueCount="332">
  <si>
    <t>всего у пилота</t>
  </si>
  <si>
    <t>отрезок</t>
  </si>
  <si>
    <t>Пилот</t>
  </si>
  <si>
    <t>Команда</t>
  </si>
  <si>
    <t>Карт №</t>
  </si>
  <si>
    <t>№</t>
  </si>
  <si>
    <t>№ ком</t>
  </si>
  <si>
    <t>Вес</t>
  </si>
  <si>
    <t>Регистрационная форма</t>
  </si>
  <si>
    <t>Довес</t>
  </si>
  <si>
    <t>Общее время гонки</t>
  </si>
  <si>
    <t>Время  на трассе (мин)</t>
  </si>
  <si>
    <t>Марафон "700 кругов Жажды Скорости", 19-20.09.15</t>
  </si>
  <si>
    <t>MST</t>
  </si>
  <si>
    <t>Петушков Андрей</t>
  </si>
  <si>
    <t>4-2</t>
  </si>
  <si>
    <t>4-1</t>
  </si>
  <si>
    <t>Тыщенко Миша</t>
  </si>
  <si>
    <t>ХОБ</t>
  </si>
  <si>
    <t>Бахмацкий Олег</t>
  </si>
  <si>
    <t>5-1</t>
  </si>
  <si>
    <t>Хавило Дима</t>
  </si>
  <si>
    <t>5-2</t>
  </si>
  <si>
    <t>Шквал</t>
  </si>
  <si>
    <t>Стецык Сергей</t>
  </si>
  <si>
    <t>3-1</t>
  </si>
  <si>
    <t>Манило Денис</t>
  </si>
  <si>
    <t>3-2</t>
  </si>
  <si>
    <t>Члечко Сергей</t>
  </si>
  <si>
    <t>3-3</t>
  </si>
  <si>
    <t>7</t>
  </si>
  <si>
    <t>No name</t>
  </si>
  <si>
    <t>Межиевский Сергей</t>
  </si>
  <si>
    <t>12-1</t>
  </si>
  <si>
    <t>Богуславский Олег</t>
  </si>
  <si>
    <t>12-2</t>
  </si>
  <si>
    <t>Горбоконь Андрей</t>
  </si>
  <si>
    <t>12-3</t>
  </si>
  <si>
    <t>2</t>
  </si>
  <si>
    <t>15</t>
  </si>
  <si>
    <t>9</t>
  </si>
  <si>
    <t>10</t>
  </si>
  <si>
    <t>2-1</t>
  </si>
  <si>
    <t>2-2</t>
  </si>
  <si>
    <t>2-3</t>
  </si>
  <si>
    <t>Терещенко Андрей</t>
  </si>
  <si>
    <t>Литвиненко Олег</t>
  </si>
  <si>
    <t>Кузьмичев Виктор</t>
  </si>
  <si>
    <t>14</t>
  </si>
  <si>
    <t>Ok App Rasing</t>
  </si>
  <si>
    <t>Пикулин Паша</t>
  </si>
  <si>
    <t>6-1</t>
  </si>
  <si>
    <t>11</t>
  </si>
  <si>
    <t>Наум</t>
  </si>
  <si>
    <t>6-2</t>
  </si>
  <si>
    <t>5</t>
  </si>
  <si>
    <t>Форца Шуми</t>
  </si>
  <si>
    <t>Кравченок Саша</t>
  </si>
  <si>
    <t>9-1</t>
  </si>
  <si>
    <t>9-2</t>
  </si>
  <si>
    <t>Паненко Женя</t>
  </si>
  <si>
    <t>Sos-okey</t>
  </si>
  <si>
    <t>Верба Александр</t>
  </si>
  <si>
    <t>8-1</t>
  </si>
  <si>
    <t>Гончаров Алексей</t>
  </si>
  <si>
    <t>8-2</t>
  </si>
  <si>
    <t>Корсун Дима</t>
  </si>
  <si>
    <t>8-3</t>
  </si>
  <si>
    <t>Дюдики</t>
  </si>
  <si>
    <t>Медведева Дарья</t>
  </si>
  <si>
    <t>7-1</t>
  </si>
  <si>
    <t>Панова Юля</t>
  </si>
  <si>
    <t>7-2</t>
  </si>
  <si>
    <t>Ерофеев Денис</t>
  </si>
  <si>
    <t>7-3</t>
  </si>
  <si>
    <t>Звягин Дмитри</t>
  </si>
  <si>
    <t>11-1</t>
  </si>
  <si>
    <t>Звягин Григорий</t>
  </si>
  <si>
    <t>11-2</t>
  </si>
  <si>
    <t>Бурим Сергей</t>
  </si>
  <si>
    <t>11-3</t>
  </si>
  <si>
    <t>21</t>
  </si>
  <si>
    <t>FNT</t>
  </si>
  <si>
    <t>Онащук Максим</t>
  </si>
  <si>
    <t>13-1</t>
  </si>
  <si>
    <t>Несторенко Андрей</t>
  </si>
  <si>
    <t>13-2</t>
  </si>
  <si>
    <t>Плакидюк Виталий</t>
  </si>
  <si>
    <t>13-3</t>
  </si>
  <si>
    <t>Dream Team</t>
  </si>
  <si>
    <t>Кукурузов Михаил</t>
  </si>
  <si>
    <t>10-1</t>
  </si>
  <si>
    <t>6</t>
  </si>
  <si>
    <t>Котляр Алексей</t>
  </si>
  <si>
    <t>10-2</t>
  </si>
  <si>
    <t>Ярошенко Дмитрий</t>
  </si>
  <si>
    <t>10-3</t>
  </si>
  <si>
    <t>18</t>
  </si>
  <si>
    <t>TeslaCP</t>
  </si>
  <si>
    <t>Козодой Александр</t>
  </si>
  <si>
    <t>1-1</t>
  </si>
  <si>
    <t>Гарань Дмитрий</t>
  </si>
  <si>
    <t>1-2</t>
  </si>
  <si>
    <t>Крутоголов Павел</t>
  </si>
  <si>
    <t>1-3</t>
  </si>
  <si>
    <t>4</t>
  </si>
  <si>
    <t>Причина</t>
  </si>
  <si>
    <t>Штраф (сек)</t>
  </si>
  <si>
    <t>Бонус (сек)</t>
  </si>
  <si>
    <t>1.</t>
  </si>
  <si>
    <t>Кузьмич Виктор</t>
  </si>
  <si>
    <t>11/9</t>
  </si>
  <si>
    <t>Бонусы и штрафы</t>
  </si>
  <si>
    <t>Бонус за вес</t>
  </si>
  <si>
    <t>поломка на 290 круге</t>
  </si>
  <si>
    <t>место на выходе на прямую (против 7)</t>
  </si>
  <si>
    <t>место на финише (против 1)</t>
  </si>
  <si>
    <t>выбивание перед финишем (против 7)</t>
  </si>
  <si>
    <t>разворот на прямой (против 10)</t>
  </si>
  <si>
    <t>бонус за вес</t>
  </si>
  <si>
    <t>Провоз под мостом</t>
  </si>
  <si>
    <t>поломка на 566 круге</t>
  </si>
  <si>
    <t>пересчет после поломки на 9 круге</t>
  </si>
  <si>
    <t>поломка на 295 круге</t>
  </si>
  <si>
    <t>вытолкнул перед прямой (против 7)</t>
  </si>
  <si>
    <t>Провоз перед прямой (против 10)</t>
  </si>
  <si>
    <t>поломка на 506 круге</t>
  </si>
  <si>
    <t>разворот в конце леса (против 6)</t>
  </si>
  <si>
    <t>подбил возле финиша (против 11)</t>
  </si>
  <si>
    <t>поломка на 657 круге</t>
  </si>
  <si>
    <t>Место после финиша (против 10)</t>
  </si>
  <si>
    <t>выбил в лесу (против 11)</t>
  </si>
  <si>
    <t>перехал линию пита</t>
  </si>
  <si>
    <t>место перед входом под мост (против 11)</t>
  </si>
  <si>
    <t>провоз под мост</t>
  </si>
  <si>
    <t>место перед 2-й пальиой (против 2)</t>
  </si>
  <si>
    <t>провоз перед финишем (против 12)</t>
  </si>
  <si>
    <t>Звягин Дмитрий</t>
  </si>
  <si>
    <t>11/2</t>
  </si>
  <si>
    <t>14/1</t>
  </si>
  <si>
    <t>9/4</t>
  </si>
  <si>
    <t>задержка на пите</t>
  </si>
  <si>
    <t>пит-стоп на 556 круге 1, 30</t>
  </si>
  <si>
    <t>Не стал в хвост на пите</t>
  </si>
  <si>
    <t>Не достоял на пите</t>
  </si>
  <si>
    <t>Провоз на мост (против 8)</t>
  </si>
  <si>
    <t>место на 1-й пальме (против 10)</t>
  </si>
  <si>
    <t>Место возле 2-й пальмы (против 6)</t>
  </si>
  <si>
    <t>провоз перед финишем (против 7)</t>
  </si>
  <si>
    <t>пит-стоп</t>
  </si>
  <si>
    <t>бонус за время</t>
  </si>
  <si>
    <t>передержали на пите</t>
  </si>
  <si>
    <t>место в конце прямой (против 13)</t>
  </si>
  <si>
    <t>штраф за третий отрезок на 11 карте</t>
  </si>
  <si>
    <t>линия пит-стопа</t>
  </si>
  <si>
    <t>Crazy karting Odessa</t>
  </si>
  <si>
    <t>Средний круг</t>
  </si>
  <si>
    <t>Фи-ниш</t>
  </si>
  <si>
    <t>Минимальное время на 11-м отрезке</t>
  </si>
  <si>
    <t>минимальное время на 5м отрезке</t>
  </si>
  <si>
    <t>Третий отрезок на карте №12</t>
  </si>
  <si>
    <t>за третий отрезок на карте №15</t>
  </si>
  <si>
    <t>Третий отрезок на карте №14</t>
  </si>
  <si>
    <t>Место</t>
  </si>
  <si>
    <t>№ в гонке</t>
  </si>
  <si>
    <t>Квала</t>
  </si>
  <si>
    <t>Гонка</t>
  </si>
  <si>
    <t>Лучший круг в гонке</t>
  </si>
  <si>
    <t>Время</t>
  </si>
  <si>
    <t>Круги</t>
  </si>
  <si>
    <t>Время/от лидера</t>
  </si>
  <si>
    <t>На круге</t>
  </si>
  <si>
    <t>OkApp Racing</t>
  </si>
  <si>
    <t>3 круга</t>
  </si>
  <si>
    <t>Результаты марафона "700 кругов Жажды Скорости", 19-20.09.15</t>
  </si>
  <si>
    <t>Конфигурация #6R</t>
  </si>
  <si>
    <t>Mad Snails Team</t>
  </si>
  <si>
    <t>Crazy Karting Odessa</t>
  </si>
  <si>
    <t>No Name</t>
  </si>
  <si>
    <t>Sos-Okey</t>
  </si>
  <si>
    <t>8:29:06,64</t>
  </si>
  <si>
    <t>21.90</t>
  </si>
  <si>
    <t>39.34</t>
  </si>
  <si>
    <t>8 кругов</t>
  </si>
  <si>
    <t>15 кругов</t>
  </si>
  <si>
    <t>10 кругов</t>
  </si>
  <si>
    <t>17 кругов</t>
  </si>
  <si>
    <t>18 кругов</t>
  </si>
  <si>
    <t>22 круга</t>
  </si>
  <si>
    <t>32 круга</t>
  </si>
  <si>
    <t>35 кругов</t>
  </si>
  <si>
    <t>Круг сдачи смены</t>
  </si>
  <si>
    <t>Лучший круг</t>
  </si>
  <si>
    <t>На карте</t>
  </si>
  <si>
    <t>Два Центнера</t>
  </si>
  <si>
    <t>Два центнера</t>
  </si>
  <si>
    <t>ШКВАЛ</t>
  </si>
  <si>
    <t>Таблица пит стопов команды</t>
  </si>
  <si>
    <t xml:space="preserve">Среднее время    </t>
  </si>
  <si>
    <t>Кругов на отрезке</t>
  </si>
  <si>
    <t>Пит стопы</t>
  </si>
  <si>
    <t>Стабильность пилота</t>
  </si>
  <si>
    <t>на отрезке</t>
  </si>
  <si>
    <t>в гонке</t>
  </si>
  <si>
    <t>Tesla CP</t>
  </si>
  <si>
    <r>
      <rPr>
        <b/>
        <sz val="13"/>
        <color indexed="8"/>
        <rFont val="Calibri"/>
        <family val="2"/>
        <charset val="204"/>
      </rPr>
      <t>9</t>
    </r>
    <r>
      <rPr>
        <sz val="13"/>
        <color indexed="8"/>
        <rFont val="Calibri"/>
        <family val="2"/>
        <charset val="204"/>
      </rPr>
      <t>/15</t>
    </r>
  </si>
  <si>
    <r>
      <rPr>
        <b/>
        <sz val="13"/>
        <color indexed="8"/>
        <rFont val="Calibri"/>
        <family val="2"/>
        <charset val="204"/>
      </rPr>
      <t>21</t>
    </r>
    <r>
      <rPr>
        <sz val="13"/>
        <color indexed="8"/>
        <rFont val="Calibri"/>
        <family val="2"/>
        <charset val="204"/>
      </rPr>
      <t>/6</t>
    </r>
  </si>
  <si>
    <t>Начисление за недовес на отрезке 14 (0,2 сек за круг)</t>
  </si>
  <si>
    <t>Начисление за недовес на отрезке 12 (0,4 сек за круг)</t>
  </si>
  <si>
    <t>Превышение лимита времени на 17м отрезке</t>
  </si>
  <si>
    <t>Место под мостом</t>
  </si>
  <si>
    <t>Паша</t>
  </si>
  <si>
    <t>Олег</t>
  </si>
  <si>
    <t>Дима</t>
  </si>
  <si>
    <t>Сергей</t>
  </si>
  <si>
    <t>Сергей С.</t>
  </si>
  <si>
    <t>Денис</t>
  </si>
  <si>
    <t>Сергей Ч.</t>
  </si>
  <si>
    <r>
      <rPr>
        <b/>
        <sz val="13"/>
        <color indexed="8"/>
        <rFont val="Calibri"/>
        <family val="2"/>
        <charset val="204"/>
      </rPr>
      <t>6</t>
    </r>
    <r>
      <rPr>
        <sz val="13"/>
        <color indexed="8"/>
        <rFont val="Calibri"/>
        <family val="2"/>
        <charset val="204"/>
      </rPr>
      <t>/15</t>
    </r>
  </si>
  <si>
    <r>
      <t>4/</t>
    </r>
    <r>
      <rPr>
        <b/>
        <sz val="13"/>
        <color indexed="8"/>
        <rFont val="Calibri"/>
        <family val="2"/>
        <charset val="204"/>
      </rPr>
      <t>9</t>
    </r>
  </si>
  <si>
    <t>Миша</t>
  </si>
  <si>
    <t>Андрей</t>
  </si>
  <si>
    <t>Максим</t>
  </si>
  <si>
    <t>Виталий</t>
  </si>
  <si>
    <t>Женя</t>
  </si>
  <si>
    <t>Саша</t>
  </si>
  <si>
    <t>Поломка на 430м круге</t>
  </si>
  <si>
    <t>Поломка на 589м круге</t>
  </si>
  <si>
    <t>Минимальное время на 13м отрезке</t>
  </si>
  <si>
    <t>Григорий</t>
  </si>
  <si>
    <t>Дмитрий</t>
  </si>
  <si>
    <t>перелетел линию пит-стопа</t>
  </si>
  <si>
    <t>Алексей</t>
  </si>
  <si>
    <t>Михаил</t>
  </si>
  <si>
    <t>Александр</t>
  </si>
  <si>
    <t>Павел</t>
  </si>
  <si>
    <t>Дарья</t>
  </si>
  <si>
    <t>Юля</t>
  </si>
  <si>
    <t>Поломка на 657м круге</t>
  </si>
  <si>
    <t>№ п/п</t>
  </si>
  <si>
    <t>ЛК</t>
  </si>
  <si>
    <t>Ср круг</t>
  </si>
  <si>
    <t>Кругов</t>
  </si>
  <si>
    <r>
      <rPr>
        <b/>
        <sz val="13"/>
        <color theme="1"/>
        <rFont val="Calibri"/>
        <family val="2"/>
        <charset val="204"/>
        <scheme val="minor"/>
      </rPr>
      <t>5</t>
    </r>
    <r>
      <rPr>
        <sz val="13"/>
        <color theme="1"/>
        <rFont val="Calibri"/>
        <family val="2"/>
        <charset val="204"/>
        <scheme val="minor"/>
      </rPr>
      <t>/?</t>
    </r>
  </si>
  <si>
    <t>Стабильность</t>
  </si>
  <si>
    <t>12</t>
  </si>
  <si>
    <t>OkApp racing</t>
  </si>
  <si>
    <t>Crazy Karting</t>
  </si>
  <si>
    <t>Стабиль-ность</t>
  </si>
  <si>
    <t>=</t>
  </si>
  <si>
    <t>Лучший круг пилота в своей команде</t>
  </si>
  <si>
    <t>Лучший круг у данного пилота за гонку</t>
  </si>
  <si>
    <t>* считается как разница между средним и лучшим кругом</t>
  </si>
  <si>
    <t>Лучшие круги в гонке на отрезках, топ 20</t>
  </si>
  <si>
    <t>Лучшие отрезки (средний круг), топ 20</t>
  </si>
  <si>
    <t>Лучшая стабильность* на отрезке, топ 20</t>
  </si>
  <si>
    <r>
      <rPr>
        <b/>
        <sz val="14"/>
        <color indexed="8"/>
        <rFont val="Calibri"/>
        <family val="2"/>
        <charset val="204"/>
      </rPr>
      <t xml:space="preserve">Топ 22 лучших кругов показаны всего на 6 разных картах - </t>
    </r>
    <r>
      <rPr>
        <sz val="14"/>
        <color indexed="8"/>
        <rFont val="Calibri"/>
        <family val="2"/>
        <charset val="204"/>
      </rPr>
      <t>№1, 2, 7, 9, 12 и 13</t>
    </r>
    <r>
      <rPr>
        <b/>
        <sz val="14"/>
        <color indexed="8"/>
        <rFont val="Calibri"/>
        <family val="2"/>
        <charset val="204"/>
      </rPr>
      <t>.</t>
    </r>
    <r>
      <rPr>
        <sz val="14"/>
        <color indexed="8"/>
        <rFont val="Calibri"/>
        <family val="2"/>
        <charset val="204"/>
      </rPr>
      <t xml:space="preserve"> При этом больше всех представлены карты №1 (6 раз) и №2 (5 раз). </t>
    </r>
  </si>
  <si>
    <t>В то же время в списке всего 9 пилотов из 5-и команд. Доминируют ХОБы (представлены 8 раз), хоть в топ 5 их нет. OkAppы близко - представлены 6 раз, в т.ч. трижды (!) в топ 5.</t>
  </si>
  <si>
    <t>Также нельзя не отметить Сергея Стецыка из Шквалы (представлен 3 раза) и Сергея Бурима из Два центнера (2 раза). Последний однозначно был быстрейшим из приезжих пилотов.</t>
  </si>
  <si>
    <r>
      <t xml:space="preserve">Что касается </t>
    </r>
    <r>
      <rPr>
        <b/>
        <sz val="14"/>
        <color indexed="8"/>
        <rFont val="Calibri"/>
        <family val="2"/>
        <charset val="204"/>
      </rPr>
      <t>стабильности</t>
    </r>
    <r>
      <rPr>
        <sz val="14"/>
        <color indexed="8"/>
        <rFont val="Calibri"/>
        <family val="2"/>
        <charset val="204"/>
      </rPr>
      <t>, то здесь присутствие разных команд и пилотов намного выше, чем в первых двух таблицах. Тройка лидеров забрала 12 строчек (по 4 каждый), но также есть</t>
    </r>
  </si>
  <si>
    <t>Андрей Терещенко из Crazy Karting (дважды), по 2 пилота из Форца Шуми и FNT, а также Александр Верба из Sos-Okey.</t>
  </si>
  <si>
    <t xml:space="preserve">Лучший отрезок выдал Наум со стабильностью (0.22), при этом ехал он этот отрезок на медленном карте (ЛК 41.7), что, вероятно, позволило ему идти в темпе основной массы пелетона  </t>
  </si>
  <si>
    <t xml:space="preserve">Поэтому и абсолютные результаты стабильности на этот раз не впечатляют. </t>
  </si>
  <si>
    <t>без частых обгонов круговых. Примечательно, что Паша Пикулин ни разу не попал в топ 20 стабильности, при том что он практически не уступал напарнику в абсолютной скорости.</t>
  </si>
  <si>
    <r>
      <rPr>
        <b/>
        <sz val="14"/>
        <color indexed="8"/>
        <rFont val="Calibri"/>
        <family val="2"/>
        <charset val="204"/>
      </rPr>
      <t>Топ 20 лучших отрезков</t>
    </r>
    <r>
      <rPr>
        <sz val="14"/>
        <color indexed="8"/>
        <rFont val="Calibri"/>
        <family val="2"/>
        <charset val="204"/>
      </rPr>
      <t xml:space="preserve"> демонстрируют доминирование команд призеров. </t>
    </r>
    <r>
      <rPr>
        <b/>
        <sz val="14"/>
        <color indexed="8"/>
        <rFont val="Calibri"/>
        <family val="2"/>
        <charset val="204"/>
      </rPr>
      <t>Все 20 строчек занято представителями 3-х команд-лидеров!</t>
    </r>
    <r>
      <rPr>
        <sz val="14"/>
        <color indexed="8"/>
        <rFont val="Calibri"/>
        <family val="2"/>
        <charset val="204"/>
      </rPr>
      <t xml:space="preserve"> Okappы и ХОБы представлены по 7 раз, </t>
    </r>
  </si>
  <si>
    <t>Шквал - 6 раз. Быстрейшим пилотом стал, пожалуй, Наум, выдавший под конец на слегка подсбитой трассе лучшие отрезки в гонке среди всех участников.</t>
  </si>
  <si>
    <t xml:space="preserve">Лучшими за всю гонку стали Денис Манило (Шквал) со средней стабильностью 0.410 сек, за ним Наум (Okapp) - 0.444 сек., третий Дима Хавило (ХОБ) - 0.446. </t>
  </si>
  <si>
    <t>Лучшие круги по картам, топ 3</t>
  </si>
  <si>
    <t>Карт</t>
  </si>
  <si>
    <t>Средний ЛК</t>
  </si>
  <si>
    <t>Думаю, из-за большого количества команд на трассе каждый из лидеров почти на каждом отрезке часто упирался в круговых, что существенно осложняло задачу стабильного темпа.</t>
  </si>
  <si>
    <t>Достаточно четко можно выделить 3 группы картов.</t>
  </si>
  <si>
    <t>В первую с условным названием "ракеты" входят 6 картов, выходившие из 41 сек - №12, 2, 1, 13, 9 и 7.</t>
  </si>
  <si>
    <t>Эти карты ехали в пределах 0,2 сек между собой и на любом из них можно было бороться за лучшие отрезки в гонке.</t>
  </si>
  <si>
    <t>Во вторую группу, назовем ее "середнячки" можно определить 4 карта - №5, 3, 88 и 6.</t>
  </si>
  <si>
    <t>с минимальными временными потерями.</t>
  </si>
  <si>
    <t>Они были в пределах 0,3 сек от быстрейших ракет, на них вполне можно было проводить длинные отрезки</t>
  </si>
  <si>
    <t>Третью группу картов правильней было бы назвать не традиционно "телеги", а скорее "проблемные".</t>
  </si>
  <si>
    <t>Они в среднем отставали от ракет на 0.5-0.7 сек. Причем некоторые карты были просто недостаточно быстрыми</t>
  </si>
  <si>
    <t>Так, карт №10, на который прямо перед гонкой был поставлен новый двигатель и который показал второе</t>
  </si>
  <si>
    <t>На карте №4 довольно долго подтравливало заднее колесо, в результате чего он плохо управлялся и даже</t>
  </si>
  <si>
    <t>после устранения проблемы вызывал панический страх у команд до конца гонки. ;)</t>
  </si>
  <si>
    <t xml:space="preserve">Карт №11 начал достаточно резво, но затем пробыл больше половины гонки в ремонте, после которого так </t>
  </si>
  <si>
    <t>и не смог показать достойную скорость.</t>
  </si>
  <si>
    <t xml:space="preserve">Очевидно, правильной гоночной стратегией было ехать долго на картах первых двух групп и максимально  </t>
  </si>
  <si>
    <t>быстро сбрасывать карты третьей группы.</t>
  </si>
  <si>
    <t>В целом можно утверждать, что разница в картах предоставляла огромные возможности для реализации стратегии,</t>
  </si>
  <si>
    <t>а ограничение "не более 2-х раз на одном карте" исключала оккупацию ракет продвинутыми местными командами</t>
  </si>
  <si>
    <t>и выравнивало шансы приезжих.</t>
  </si>
  <si>
    <t>время в квалификации, перестал выдавать максимальную мощность с самого старта гонки. И лишь к</t>
  </si>
  <si>
    <t>последнему гоночному отрезку притерся и начал оживать, показав вполне приличные 41.07 сек.</t>
  </si>
  <si>
    <t>Рейтинг картов</t>
  </si>
  <si>
    <t>Результат</t>
  </si>
  <si>
    <t>Карты</t>
  </si>
  <si>
    <t>Отрезки</t>
  </si>
  <si>
    <t>Потери</t>
  </si>
  <si>
    <t>Потери в стратегии от лидера</t>
  </si>
  <si>
    <t>Всего, сек</t>
  </si>
  <si>
    <t>Среднее</t>
  </si>
  <si>
    <t>Dream team</t>
  </si>
  <si>
    <t>Карт №6 возможно смог бы ехать еще быстрее, но его толком не оседлали быстрешие в этой гонке пилоты.</t>
  </si>
  <si>
    <t>Успешность стратегии команд в выборе картов в марафоне "700 кругов Жажды Скорости" (на основании ЛК по картам)</t>
  </si>
  <si>
    <t>Виктор</t>
  </si>
  <si>
    <t>Всего питы</t>
  </si>
  <si>
    <t>Как и в первую группу, сюда вошли 6 картов - №10, 21, 4, 15, 11 и 14.</t>
  </si>
  <si>
    <t xml:space="preserve">(№ 21, 15 и 14), а другие не смогли раскрыть свой потенциал. </t>
  </si>
  <si>
    <t xml:space="preserve">Успешность стратегии выбора картов не преподнесла особых сюрпризов - тройка лидеров соответствует призерам гонки. Правда в стратегической составляющей самыми успешными </t>
  </si>
  <si>
    <t xml:space="preserve">Очень хорошо справились со страгетией команды FNT и Tesla CP. Они проиграли около 1.5 кругов победителям, но были значительно впереди своих ближайших соперников. </t>
  </si>
  <si>
    <t>Так, FNT, будучи на примерно 0,1 сек медленнее Форца Шуми в гоночном темпе (что на дистанции вылилось бы в 70 секунд отставания) во многом благодаря стратегии (+1.5 круга),</t>
  </si>
  <si>
    <t>а также бонусам за вес и более быстрым пит стопам, смогли привезти им 2 круга на финише гонки.</t>
  </si>
  <si>
    <t>Tesla CP заняли 5-е место в стратегической составляющей (выиграв у соседей по финишном протоколу по 1.5 круга). Если у ребят был стратег, он был однозначно лучшим в команде ;)</t>
  </si>
  <si>
    <t xml:space="preserve">Немного не справились в этом элементе опытные MST. Из 2,5 кругов проигрыша ХОБам в гонке два они проиграли в стратегии. Будь они лидерами в стратегии, вполне могли </t>
  </si>
  <si>
    <t>зарубиться со Шквалом за подиум.</t>
  </si>
  <si>
    <t>Полный провал в стратегии на удивление случился не с приезжей командой, чего можно было бы ожидать ввиду новизны формата для ребят из других городов. Нашлись киевские</t>
  </si>
  <si>
    <t>дебютанты марафонов, не сильно заморачивающиеся с гоночной стратегией. Команда No name проиграла в стратегии почти 4.5 круга лидерам и почти 1.5 круга предпоследнему месту.</t>
  </si>
  <si>
    <t>Если бы стратегическая составляющая была у ребят хотя бы на среднем уровне, они определенно взошли бы на подиум Лайт зачета.</t>
  </si>
  <si>
    <t>Несмотря на очень длинную дистанцию в 700 кругов, тройка призеров пришла к финишу в одном круге. Такой плотности</t>
  </si>
  <si>
    <t xml:space="preserve">борьбы за победу не было очень давно. </t>
  </si>
  <si>
    <t xml:space="preserve">Окаппы, ХОБы и Шквал были очень близки в большинстве гоночных показателей: </t>
  </si>
  <si>
    <t>А вот двух других лидеров гонки разделили считанные секунды - Окаппы оказались на 0.012 сек быстрее ХОБов (всего 8,5 секунд на всей дистанции).</t>
  </si>
  <si>
    <t>Более того, чашу весов в ту или иную сторону мог склонить любое попадание в замес с круговыми. Так, если бы Дима Хавило не остался в колесах</t>
  </si>
  <si>
    <r>
      <t xml:space="preserve">1. </t>
    </r>
    <r>
      <rPr>
        <b/>
        <sz val="11"/>
        <color theme="1"/>
        <rFont val="Calibri"/>
        <family val="2"/>
        <charset val="204"/>
        <scheme val="minor"/>
      </rPr>
      <t>По среднему лучшему кругу</t>
    </r>
    <r>
      <rPr>
        <sz val="11"/>
        <color theme="1"/>
        <rFont val="Calibri"/>
        <family val="2"/>
        <charset val="204"/>
        <scheme val="minor"/>
      </rPr>
      <t xml:space="preserve"> за все отрезки команды показали идентичный результат - 41.16 сек.</t>
    </r>
  </si>
  <si>
    <r>
      <rPr>
        <b/>
        <sz val="11"/>
        <color theme="1"/>
        <rFont val="Calibri"/>
        <family val="2"/>
        <charset val="204"/>
        <scheme val="minor"/>
      </rPr>
      <t xml:space="preserve">В гоночном темпе </t>
    </r>
    <r>
      <rPr>
        <sz val="11"/>
        <color theme="1"/>
        <rFont val="Calibri"/>
        <family val="2"/>
        <charset val="204"/>
        <scheme val="minor"/>
      </rPr>
      <t xml:space="preserve">Шквалы были все же чуть медленнее - всего на 0.073 сек на круге, но на всей дистанции это дает около 50 секунд отставания. </t>
    </r>
  </si>
  <si>
    <r>
      <t xml:space="preserve">2. </t>
    </r>
    <r>
      <rPr>
        <b/>
        <sz val="11"/>
        <color theme="1"/>
        <rFont val="Calibri"/>
        <family val="2"/>
        <charset val="204"/>
        <scheme val="minor"/>
      </rPr>
      <t>По времени, потраченному на обязательные пит стопы</t>
    </r>
    <r>
      <rPr>
        <sz val="11"/>
        <color theme="1"/>
        <rFont val="Calibri"/>
        <family val="2"/>
        <charset val="204"/>
        <scheme val="minor"/>
      </rPr>
      <t xml:space="preserve"> у них также полное равенство - 29 минут 16 секунд.</t>
    </r>
  </si>
  <si>
    <t>(и это при том, что у каждой из команд были свои факапы на питах).</t>
  </si>
  <si>
    <t>после авантюрной атаки на кругового в отчаянном стремлении догнать Наума на последних кругах гонки, то уже ХОБы были бы быстрейшими в гоночном темпе.</t>
  </si>
  <si>
    <t>У Окаппов - 10 секунд, у Шквалов - 15 секунд, а у ХОБов - 30 секунд.</t>
  </si>
  <si>
    <r>
      <t xml:space="preserve">На судьбу гонки на этот раз (что обычно нехарактерно для марафонов) повлияли "заработанные" командами </t>
    </r>
    <r>
      <rPr>
        <b/>
        <sz val="11"/>
        <color theme="1"/>
        <rFont val="Calibri"/>
        <family val="2"/>
        <charset val="204"/>
        <scheme val="minor"/>
      </rPr>
      <t>начисления и штрафы.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</si>
  <si>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А таких инцидентов за всю гонку у каждой из команд было несколько.</t>
  </si>
  <si>
    <r>
      <t>3/</t>
    </r>
    <r>
      <rPr>
        <b/>
        <sz val="13"/>
        <color theme="1"/>
        <rFont val="Calibri"/>
        <family val="2"/>
        <charset val="204"/>
        <scheme val="minor"/>
      </rPr>
      <t>12</t>
    </r>
  </si>
  <si>
    <t xml:space="preserve">стали ХОБы, выиграв 16 секунд у Шквалов и ровно круг у Окаппов. </t>
  </si>
  <si>
    <r>
      <rPr>
        <b/>
        <sz val="11"/>
        <color theme="1"/>
        <rFont val="Calibri"/>
        <family val="2"/>
        <charset val="204"/>
        <scheme val="minor"/>
      </rPr>
      <t>В стратегии</t>
    </r>
    <r>
      <rPr>
        <sz val="11"/>
        <color theme="1"/>
        <rFont val="Calibri"/>
        <family val="2"/>
        <charset val="204"/>
        <scheme val="minor"/>
      </rPr>
      <t xml:space="preserve"> команды также были близки. Но все же успешней всех стали ХОБы, выиграв у Шквалов </t>
    </r>
    <r>
      <rPr>
        <u/>
        <sz val="11"/>
        <color theme="1"/>
        <rFont val="Calibri"/>
        <family val="2"/>
        <charset val="204"/>
        <scheme val="minor"/>
      </rPr>
      <t>условные</t>
    </r>
    <r>
      <rPr>
        <sz val="11"/>
        <color theme="1"/>
        <rFont val="Calibri"/>
        <family val="2"/>
        <charset val="204"/>
        <scheme val="minor"/>
      </rPr>
      <t xml:space="preserve"> 16 секунд,а у Окаппов - 1 круг.</t>
    </r>
  </si>
</sst>
</file>

<file path=xl/styles.xml><?xml version="1.0" encoding="utf-8"?>
<styleSheet xmlns="http://schemas.openxmlformats.org/spreadsheetml/2006/main">
  <numFmts count="5">
    <numFmt numFmtId="164" formatCode="[$-F400]h:mm:ss\ AM/PM"/>
    <numFmt numFmtId="165" formatCode="0.000"/>
    <numFmt numFmtId="166" formatCode="mm:ss.0;@"/>
    <numFmt numFmtId="167" formatCode="0.0"/>
    <numFmt numFmtId="168" formatCode="_-* #,##0.00_р_._-;\-* #,##0.00_р_._-;_-* &quot;-&quot;??_р_._-;_-@_-"/>
  </numFmts>
  <fonts count="36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3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18"/>
      <color indexed="8"/>
      <name val="Calibri"/>
      <family val="2"/>
      <charset val="204"/>
    </font>
    <font>
      <sz val="13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25"/>
      <color theme="1"/>
      <name val="Calibri"/>
      <family val="2"/>
      <charset val="204"/>
      <scheme val="minor"/>
    </font>
    <font>
      <strike/>
      <sz val="13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3"/>
      <color indexed="10"/>
      <name val="Calibri"/>
      <family val="2"/>
      <charset val="204"/>
    </font>
    <font>
      <sz val="14"/>
      <color indexed="8"/>
      <name val="Calibri"/>
      <family val="2"/>
      <charset val="204"/>
    </font>
    <font>
      <sz val="15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11"/>
      <name val="Calibri"/>
      <family val="2"/>
      <charset val="204"/>
    </font>
    <font>
      <sz val="13"/>
      <name val="Calibri"/>
      <family val="2"/>
      <charset val="204"/>
    </font>
    <font>
      <u/>
      <sz val="11"/>
      <color theme="1"/>
      <name val="Calibri"/>
      <family val="2"/>
      <charset val="204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8" fontId="21" fillId="0" borderId="0" applyFont="0" applyFill="0" applyBorder="0" applyAlignment="0" applyProtection="0"/>
  </cellStyleXfs>
  <cellXfs count="5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3" fillId="0" borderId="0" xfId="0" applyFont="1" applyAlignment="1"/>
    <xf numFmtId="0" fontId="2" fillId="0" borderId="0" xfId="0" applyFont="1" applyAlignment="1"/>
    <xf numFmtId="49" fontId="0" fillId="0" borderId="0" xfId="0" applyNumberFormat="1"/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9" fontId="9" fillId="0" borderId="1" xfId="0" applyNumberFormat="1" applyFont="1" applyBorder="1" applyAlignment="1">
      <alignment vertical="center"/>
    </xf>
    <xf numFmtId="0" fontId="0" fillId="0" borderId="0" xfId="0" applyFill="1"/>
    <xf numFmtId="164" fontId="0" fillId="0" borderId="0" xfId="0" applyNumberFormat="1" applyAlignment="1">
      <alignment vertical="center"/>
    </xf>
    <xf numFmtId="49" fontId="9" fillId="0" borderId="15" xfId="0" applyNumberFormat="1" applyFont="1" applyBorder="1" applyAlignment="1">
      <alignment vertical="center"/>
    </xf>
    <xf numFmtId="49" fontId="10" fillId="0" borderId="27" xfId="0" applyNumberFormat="1" applyFont="1" applyBorder="1" applyAlignment="1">
      <alignment vertical="center"/>
    </xf>
    <xf numFmtId="49" fontId="9" fillId="0" borderId="15" xfId="0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21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21" fontId="9" fillId="0" borderId="1" xfId="0" applyNumberFormat="1" applyFont="1" applyFill="1" applyBorder="1" applyAlignment="1">
      <alignment horizontal="center" vertical="center"/>
    </xf>
    <xf numFmtId="49" fontId="10" fillId="0" borderId="27" xfId="0" applyNumberFormat="1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2" fontId="12" fillId="0" borderId="27" xfId="0" applyNumberFormat="1" applyFont="1" applyFill="1" applyBorder="1" applyAlignment="1">
      <alignment horizontal="center" vertical="center"/>
    </xf>
    <xf numFmtId="21" fontId="10" fillId="0" borderId="27" xfId="0" applyNumberFormat="1" applyFont="1" applyFill="1" applyBorder="1" applyAlignment="1">
      <alignment horizontal="center" vertical="center"/>
    </xf>
    <xf numFmtId="164" fontId="9" fillId="0" borderId="27" xfId="0" applyNumberFormat="1" applyFont="1" applyFill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12" fillId="0" borderId="30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horizontal="center"/>
    </xf>
    <xf numFmtId="49" fontId="9" fillId="0" borderId="14" xfId="0" applyNumberFormat="1" applyFont="1" applyBorder="1" applyAlignment="1">
      <alignment vertical="center"/>
    </xf>
    <xf numFmtId="49" fontId="9" fillId="0" borderId="14" xfId="0" applyNumberFormat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2" fontId="9" fillId="0" borderId="14" xfId="0" applyNumberFormat="1" applyFont="1" applyFill="1" applyBorder="1" applyAlignment="1">
      <alignment horizontal="center" vertical="center"/>
    </xf>
    <xf numFmtId="21" fontId="9" fillId="0" borderId="14" xfId="0" applyNumberFormat="1" applyFont="1" applyFill="1" applyBorder="1" applyAlignment="1">
      <alignment horizontal="center" vertical="center"/>
    </xf>
    <xf numFmtId="164" fontId="9" fillId="0" borderId="14" xfId="0" applyNumberFormat="1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0" borderId="4" xfId="0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2" fontId="0" fillId="0" borderId="4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" fontId="0" fillId="0" borderId="31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2" fontId="0" fillId="2" borderId="17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2" fontId="9" fillId="0" borderId="44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164" fontId="10" fillId="0" borderId="27" xfId="0" applyNumberFormat="1" applyFont="1" applyFill="1" applyBorder="1" applyAlignment="1">
      <alignment horizontal="center" vertical="center"/>
    </xf>
    <xf numFmtId="2" fontId="18" fillId="0" borderId="30" xfId="0" applyNumberFormat="1" applyFont="1" applyBorder="1" applyAlignment="1">
      <alignment horizontal="center" vertical="center"/>
    </xf>
    <xf numFmtId="164" fontId="9" fillId="0" borderId="4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164" fontId="9" fillId="0" borderId="52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8" fillId="0" borderId="25" xfId="0" applyNumberFormat="1" applyFont="1" applyFill="1" applyBorder="1" applyAlignment="1">
      <alignment horizontal="center" vertical="center"/>
    </xf>
    <xf numFmtId="165" fontId="10" fillId="0" borderId="15" xfId="0" applyNumberFormat="1" applyFont="1" applyFill="1" applyBorder="1" applyAlignment="1">
      <alignment horizontal="center" vertical="center"/>
    </xf>
    <xf numFmtId="165" fontId="10" fillId="0" borderId="27" xfId="0" applyNumberFormat="1" applyFont="1" applyFill="1" applyBorder="1" applyAlignment="1">
      <alignment horizontal="center" vertical="center"/>
    </xf>
    <xf numFmtId="165" fontId="18" fillId="0" borderId="28" xfId="0" applyNumberFormat="1" applyFont="1" applyFill="1" applyBorder="1" applyAlignment="1">
      <alignment horizontal="center" vertical="center"/>
    </xf>
    <xf numFmtId="1" fontId="9" fillId="0" borderId="15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" fontId="12" fillId="0" borderId="27" xfId="0" applyNumberFormat="1" applyFont="1" applyFill="1" applyBorder="1" applyAlignment="1">
      <alignment horizontal="center" vertical="center"/>
    </xf>
    <xf numFmtId="166" fontId="9" fillId="0" borderId="1" xfId="0" applyNumberFormat="1" applyFont="1" applyFill="1" applyBorder="1" applyAlignment="1">
      <alignment horizontal="center" vertical="center"/>
    </xf>
    <xf numFmtId="166" fontId="9" fillId="0" borderId="15" xfId="0" applyNumberFormat="1" applyFont="1" applyFill="1" applyBorder="1" applyAlignment="1">
      <alignment horizontal="center" vertical="center"/>
    </xf>
    <xf numFmtId="165" fontId="18" fillId="0" borderId="49" xfId="0" applyNumberFormat="1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50" xfId="0" applyFont="1" applyBorder="1" applyAlignment="1">
      <alignment horizontal="center" vertical="center"/>
    </xf>
    <xf numFmtId="166" fontId="9" fillId="0" borderId="14" xfId="0" applyNumberFormat="1" applyFont="1" applyFill="1" applyBorder="1" applyAlignment="1">
      <alignment horizontal="center" vertical="center"/>
    </xf>
    <xf numFmtId="165" fontId="18" fillId="0" borderId="24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4" fontId="20" fillId="0" borderId="15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/>
    </xf>
    <xf numFmtId="164" fontId="10" fillId="4" borderId="27" xfId="0" applyNumberFormat="1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165" fontId="10" fillId="7" borderId="1" xfId="0" applyNumberFormat="1" applyFont="1" applyFill="1" applyBorder="1" applyAlignment="1">
      <alignment horizontal="center" vertical="center"/>
    </xf>
    <xf numFmtId="165" fontId="10" fillId="8" borderId="1" xfId="0" applyNumberFormat="1" applyFont="1" applyFill="1" applyBorder="1" applyAlignment="1">
      <alignment horizontal="center" vertical="center"/>
    </xf>
    <xf numFmtId="49" fontId="10" fillId="0" borderId="34" xfId="0" applyNumberFormat="1" applyFont="1" applyFill="1" applyBorder="1" applyAlignment="1">
      <alignment horizontal="center" vertical="center"/>
    </xf>
    <xf numFmtId="2" fontId="12" fillId="0" borderId="35" xfId="0" applyNumberFormat="1" applyFont="1" applyFill="1" applyBorder="1" applyAlignment="1">
      <alignment horizontal="center" vertical="center"/>
    </xf>
    <xf numFmtId="2" fontId="12" fillId="0" borderId="38" xfId="0" applyNumberFormat="1" applyFont="1" applyFill="1" applyBorder="1" applyAlignment="1">
      <alignment horizontal="center" vertical="center"/>
    </xf>
    <xf numFmtId="2" fontId="12" fillId="3" borderId="38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2" fontId="9" fillId="0" borderId="8" xfId="0" applyNumberFormat="1" applyFont="1" applyBorder="1" applyAlignment="1">
      <alignment horizontal="center" vertical="center"/>
    </xf>
    <xf numFmtId="2" fontId="9" fillId="0" borderId="14" xfId="0" applyNumberFormat="1" applyFont="1" applyBorder="1" applyAlignment="1">
      <alignment horizontal="center" vertical="center"/>
    </xf>
    <xf numFmtId="2" fontId="9" fillId="0" borderId="3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2" fontId="9" fillId="0" borderId="4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35" xfId="0" applyFont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/>
    </xf>
    <xf numFmtId="164" fontId="20" fillId="0" borderId="1" xfId="0" applyNumberFormat="1" applyFont="1" applyFill="1" applyBorder="1" applyAlignment="1">
      <alignment horizontal="center" vertical="center"/>
    </xf>
    <xf numFmtId="165" fontId="10" fillId="7" borderId="27" xfId="0" applyNumberFormat="1" applyFont="1" applyFill="1" applyBorder="1" applyAlignment="1">
      <alignment horizontal="center" vertical="center"/>
    </xf>
    <xf numFmtId="2" fontId="9" fillId="3" borderId="38" xfId="0" applyNumberFormat="1" applyFont="1" applyFill="1" applyBorder="1" applyAlignment="1">
      <alignment horizontal="center" vertical="center"/>
    </xf>
    <xf numFmtId="2" fontId="9" fillId="0" borderId="12" xfId="0" applyNumberFormat="1" applyFont="1" applyFill="1" applyBorder="1" applyAlignment="1">
      <alignment horizontal="center" vertical="center"/>
    </xf>
    <xf numFmtId="2" fontId="9" fillId="0" borderId="50" xfId="0" applyNumberFormat="1" applyFont="1" applyBorder="1" applyAlignment="1">
      <alignment horizontal="center" vertical="center"/>
    </xf>
    <xf numFmtId="2" fontId="9" fillId="0" borderId="38" xfId="0" applyNumberFormat="1" applyFont="1" applyFill="1" applyBorder="1" applyAlignment="1">
      <alignment horizontal="center" vertical="center"/>
    </xf>
    <xf numFmtId="2" fontId="12" fillId="0" borderId="34" xfId="0" applyNumberFormat="1" applyFont="1" applyFill="1" applyBorder="1" applyAlignment="1">
      <alignment horizontal="center" vertical="center"/>
    </xf>
    <xf numFmtId="2" fontId="9" fillId="0" borderId="13" xfId="0" applyNumberFormat="1" applyFont="1" applyFill="1" applyBorder="1" applyAlignment="1">
      <alignment horizontal="center" vertical="center"/>
    </xf>
    <xf numFmtId="2" fontId="9" fillId="0" borderId="13" xfId="0" applyNumberFormat="1" applyFont="1" applyBorder="1" applyAlignment="1">
      <alignment horizontal="center" vertical="center"/>
    </xf>
    <xf numFmtId="2" fontId="12" fillId="0" borderId="41" xfId="0" applyNumberFormat="1" applyFont="1" applyFill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2" fontId="9" fillId="0" borderId="51" xfId="0" applyNumberFormat="1" applyFont="1" applyBorder="1" applyAlignment="1">
      <alignment horizontal="center" vertical="center"/>
    </xf>
    <xf numFmtId="2" fontId="9" fillId="0" borderId="11" xfId="0" applyNumberFormat="1" applyFont="1" applyFill="1" applyBorder="1" applyAlignment="1">
      <alignment horizontal="center" vertical="center"/>
    </xf>
    <xf numFmtId="49" fontId="9" fillId="9" borderId="1" xfId="0" applyNumberFormat="1" applyFont="1" applyFill="1" applyBorder="1" applyAlignment="1">
      <alignment horizontal="center" vertical="center"/>
    </xf>
    <xf numFmtId="49" fontId="9" fillId="6" borderId="1" xfId="0" applyNumberFormat="1" applyFont="1" applyFill="1" applyBorder="1" applyAlignment="1">
      <alignment horizontal="center" vertical="center"/>
    </xf>
    <xf numFmtId="164" fontId="9" fillId="6" borderId="1" xfId="0" applyNumberFormat="1" applyFont="1" applyFill="1" applyBorder="1" applyAlignment="1">
      <alignment horizontal="center" vertical="center"/>
    </xf>
    <xf numFmtId="2" fontId="9" fillId="0" borderId="29" xfId="0" applyNumberFormat="1" applyFont="1" applyBorder="1" applyAlignment="1">
      <alignment horizontal="center" vertical="center"/>
    </xf>
    <xf numFmtId="2" fontId="9" fillId="0" borderId="43" xfId="0" applyNumberFormat="1" applyFont="1" applyBorder="1" applyAlignment="1">
      <alignment horizontal="center" vertical="center"/>
    </xf>
    <xf numFmtId="164" fontId="9" fillId="6" borderId="27" xfId="0" applyNumberFormat="1" applyFont="1" applyFill="1" applyBorder="1" applyAlignment="1">
      <alignment horizontal="center" vertical="center"/>
    </xf>
    <xf numFmtId="2" fontId="9" fillId="0" borderId="12" xfId="0" applyNumberFormat="1" applyFont="1" applyBorder="1" applyAlignment="1">
      <alignment horizontal="center" vertical="center"/>
    </xf>
    <xf numFmtId="2" fontId="9" fillId="0" borderId="51" xfId="0" applyNumberFormat="1" applyFont="1" applyFill="1" applyBorder="1" applyAlignment="1">
      <alignment horizontal="center" vertical="center"/>
    </xf>
    <xf numFmtId="2" fontId="9" fillId="0" borderId="53" xfId="0" applyNumberFormat="1" applyFont="1" applyFill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49" fontId="6" fillId="0" borderId="35" xfId="0" applyNumberFormat="1" applyFont="1" applyBorder="1" applyAlignment="1">
      <alignment horizontal="center" vertical="center"/>
    </xf>
    <xf numFmtId="49" fontId="6" fillId="0" borderId="50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49" fontId="6" fillId="0" borderId="39" xfId="0" applyNumberFormat="1" applyFont="1" applyBorder="1" applyAlignment="1">
      <alignment horizontal="center" vertical="center"/>
    </xf>
    <xf numFmtId="49" fontId="6" fillId="0" borderId="54" xfId="0" applyNumberFormat="1" applyFont="1" applyBorder="1" applyAlignment="1">
      <alignment horizontal="center" vertical="center"/>
    </xf>
    <xf numFmtId="49" fontId="6" fillId="0" borderId="55" xfId="0" applyNumberFormat="1" applyFont="1" applyBorder="1" applyAlignment="1">
      <alignment horizontal="center" vertical="center"/>
    </xf>
    <xf numFmtId="49" fontId="6" fillId="0" borderId="56" xfId="0" applyNumberFormat="1" applyFont="1" applyBorder="1" applyAlignment="1">
      <alignment horizontal="center" vertical="center"/>
    </xf>
    <xf numFmtId="49" fontId="6" fillId="0" borderId="57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50" xfId="0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49" fontId="9" fillId="0" borderId="1" xfId="0" applyNumberFormat="1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vertical="center"/>
    </xf>
    <xf numFmtId="49" fontId="22" fillId="0" borderId="1" xfId="0" applyNumberFormat="1" applyFont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2" fontId="22" fillId="0" borderId="14" xfId="0" applyNumberFormat="1" applyFont="1" applyBorder="1" applyAlignment="1">
      <alignment horizontal="center" vertical="center"/>
    </xf>
    <xf numFmtId="49" fontId="22" fillId="0" borderId="11" xfId="0" applyNumberFormat="1" applyFont="1" applyFill="1" applyBorder="1" applyAlignment="1">
      <alignment horizontal="center" vertical="center"/>
    </xf>
    <xf numFmtId="2" fontId="22" fillId="0" borderId="38" xfId="0" applyNumberFormat="1" applyFont="1" applyBorder="1" applyAlignment="1">
      <alignment horizontal="center" vertical="center"/>
    </xf>
    <xf numFmtId="2" fontId="22" fillId="0" borderId="8" xfId="0" applyNumberFormat="1" applyFont="1" applyBorder="1" applyAlignment="1">
      <alignment horizontal="center" vertical="center"/>
    </xf>
    <xf numFmtId="2" fontId="22" fillId="0" borderId="44" xfId="0" applyNumberFormat="1" applyFont="1" applyBorder="1" applyAlignment="1">
      <alignment horizontal="center" vertical="center"/>
    </xf>
    <xf numFmtId="2" fontId="22" fillId="0" borderId="11" xfId="0" applyNumberFormat="1" applyFont="1" applyBorder="1" applyAlignment="1">
      <alignment horizontal="center" vertical="center"/>
    </xf>
    <xf numFmtId="2" fontId="22" fillId="3" borderId="38" xfId="0" applyNumberFormat="1" applyFont="1" applyFill="1" applyBorder="1" applyAlignment="1">
      <alignment horizontal="center" vertical="center"/>
    </xf>
    <xf numFmtId="2" fontId="22" fillId="0" borderId="44" xfId="0" applyNumberFormat="1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center"/>
    </xf>
    <xf numFmtId="2" fontId="22" fillId="0" borderId="1" xfId="0" applyNumberFormat="1" applyFont="1" applyFill="1" applyBorder="1" applyAlignment="1">
      <alignment horizontal="center" vertical="center"/>
    </xf>
    <xf numFmtId="2" fontId="22" fillId="0" borderId="50" xfId="0" applyNumberFormat="1" applyFont="1" applyBorder="1" applyAlignment="1">
      <alignment horizontal="center" vertical="center"/>
    </xf>
    <xf numFmtId="49" fontId="22" fillId="0" borderId="44" xfId="0" applyNumberFormat="1" applyFont="1" applyBorder="1" applyAlignment="1">
      <alignment horizontal="center" vertical="center"/>
    </xf>
    <xf numFmtId="49" fontId="22" fillId="0" borderId="44" xfId="0" applyNumberFormat="1" applyFont="1" applyFill="1" applyBorder="1" applyAlignment="1">
      <alignment horizontal="center" vertical="center"/>
    </xf>
    <xf numFmtId="2" fontId="22" fillId="0" borderId="13" xfId="0" applyNumberFormat="1" applyFont="1" applyBorder="1" applyAlignment="1">
      <alignment horizontal="center" vertical="center"/>
    </xf>
    <xf numFmtId="2" fontId="22" fillId="0" borderId="9" xfId="0" applyNumberFormat="1" applyFont="1" applyBorder="1" applyAlignment="1">
      <alignment horizontal="center" vertical="center"/>
    </xf>
    <xf numFmtId="2" fontId="22" fillId="0" borderId="13" xfId="0" applyNumberFormat="1" applyFont="1" applyFill="1" applyBorder="1" applyAlignment="1">
      <alignment horizontal="center" vertical="center"/>
    </xf>
    <xf numFmtId="2" fontId="22" fillId="0" borderId="51" xfId="0" applyNumberFormat="1" applyFont="1" applyBorder="1" applyAlignment="1">
      <alignment horizontal="center" vertical="center"/>
    </xf>
    <xf numFmtId="2" fontId="22" fillId="0" borderId="38" xfId="0" applyNumberFormat="1" applyFont="1" applyFill="1" applyBorder="1" applyAlignment="1">
      <alignment horizontal="center" vertical="center"/>
    </xf>
    <xf numFmtId="49" fontId="22" fillId="0" borderId="13" xfId="0" applyNumberFormat="1" applyFont="1" applyFill="1" applyBorder="1" applyAlignment="1">
      <alignment horizontal="center" vertical="center"/>
    </xf>
    <xf numFmtId="2" fontId="22" fillId="0" borderId="12" xfId="0" applyNumberFormat="1" applyFont="1" applyBorder="1" applyAlignment="1">
      <alignment horizontal="center" vertical="center"/>
    </xf>
    <xf numFmtId="49" fontId="22" fillId="0" borderId="14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2" fontId="23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49" fontId="22" fillId="0" borderId="8" xfId="0" applyNumberFormat="1" applyFont="1" applyBorder="1" applyAlignment="1">
      <alignment vertical="center"/>
    </xf>
    <xf numFmtId="49" fontId="22" fillId="0" borderId="9" xfId="0" applyNumberFormat="1" applyFont="1" applyBorder="1" applyAlignment="1">
      <alignment vertical="center"/>
    </xf>
    <xf numFmtId="49" fontId="22" fillId="0" borderId="50" xfId="0" applyNumberFormat="1" applyFont="1" applyBorder="1" applyAlignment="1">
      <alignment vertical="center"/>
    </xf>
    <xf numFmtId="49" fontId="8" fillId="0" borderId="8" xfId="0" applyNumberFormat="1" applyFont="1" applyBorder="1" applyAlignment="1">
      <alignment vertical="center"/>
    </xf>
    <xf numFmtId="0" fontId="2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2" fontId="23" fillId="0" borderId="44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49" fontId="8" fillId="0" borderId="9" xfId="0" applyNumberFormat="1" applyFont="1" applyBorder="1" applyAlignment="1">
      <alignment vertical="center"/>
    </xf>
    <xf numFmtId="49" fontId="8" fillId="0" borderId="44" xfId="0" applyNumberFormat="1" applyFont="1" applyFill="1" applyBorder="1" applyAlignment="1">
      <alignment horizontal="center" vertical="center"/>
    </xf>
    <xf numFmtId="2" fontId="22" fillId="3" borderId="44" xfId="0" applyNumberFormat="1" applyFont="1" applyFill="1" applyBorder="1" applyAlignment="1">
      <alignment horizontal="center" vertical="center"/>
    </xf>
    <xf numFmtId="2" fontId="22" fillId="3" borderId="1" xfId="0" applyNumberFormat="1" applyFont="1" applyFill="1" applyBorder="1" applyAlignment="1">
      <alignment horizontal="center" vertical="center"/>
    </xf>
    <xf numFmtId="2" fontId="22" fillId="0" borderId="5" xfId="0" applyNumberFormat="1" applyFont="1" applyBorder="1" applyAlignment="1">
      <alignment horizontal="center" vertical="center"/>
    </xf>
    <xf numFmtId="2" fontId="23" fillId="3" borderId="44" xfId="0" applyNumberFormat="1" applyFont="1" applyFill="1" applyBorder="1" applyAlignment="1">
      <alignment horizontal="center" vertical="center"/>
    </xf>
    <xf numFmtId="2" fontId="23" fillId="3" borderId="1" xfId="0" applyNumberFormat="1" applyFont="1" applyFill="1" applyBorder="1" applyAlignment="1">
      <alignment horizontal="center" vertical="center"/>
    </xf>
    <xf numFmtId="2" fontId="22" fillId="0" borderId="58" xfId="0" applyNumberFormat="1" applyFont="1" applyBorder="1" applyAlignment="1">
      <alignment horizontal="center" vertical="center"/>
    </xf>
    <xf numFmtId="2" fontId="23" fillId="0" borderId="14" xfId="0" applyNumberFormat="1" applyFont="1" applyFill="1" applyBorder="1" applyAlignment="1">
      <alignment horizontal="center" vertical="center"/>
    </xf>
    <xf numFmtId="2" fontId="22" fillId="0" borderId="53" xfId="0" applyNumberFormat="1" applyFont="1" applyBorder="1" applyAlignment="1">
      <alignment horizontal="center" vertical="center"/>
    </xf>
    <xf numFmtId="2" fontId="8" fillId="0" borderId="44" xfId="0" applyNumberFormat="1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11" fillId="0" borderId="0" xfId="0" applyFont="1" applyAlignment="1"/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165" fontId="22" fillId="0" borderId="1" xfId="0" applyNumberFormat="1" applyFont="1" applyFill="1" applyBorder="1" applyAlignment="1">
      <alignment horizontal="center" vertical="center"/>
    </xf>
    <xf numFmtId="2" fontId="27" fillId="0" borderId="1" xfId="0" applyNumberFormat="1" applyFont="1" applyFill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29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9" fillId="0" borderId="17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1" fontId="22" fillId="0" borderId="23" xfId="0" applyNumberFormat="1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vertical="center"/>
    </xf>
    <xf numFmtId="49" fontId="10" fillId="0" borderId="13" xfId="0" applyNumberFormat="1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/>
    </xf>
    <xf numFmtId="2" fontId="18" fillId="0" borderId="61" xfId="0" applyNumberFormat="1" applyFont="1" applyBorder="1" applyAlignment="1">
      <alignment horizontal="center" vertical="center"/>
    </xf>
    <xf numFmtId="165" fontId="18" fillId="0" borderId="62" xfId="0" applyNumberFormat="1" applyFont="1" applyBorder="1" applyAlignment="1">
      <alignment horizontal="center" vertical="center"/>
    </xf>
    <xf numFmtId="49" fontId="22" fillId="0" borderId="25" xfId="0" applyNumberFormat="1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center" vertical="center"/>
    </xf>
    <xf numFmtId="49" fontId="8" fillId="11" borderId="7" xfId="0" applyNumberFormat="1" applyFont="1" applyFill="1" applyBorder="1" applyAlignment="1">
      <alignment vertical="center"/>
    </xf>
    <xf numFmtId="49" fontId="22" fillId="11" borderId="15" xfId="0" applyNumberFormat="1" applyFont="1" applyFill="1" applyBorder="1" applyAlignment="1">
      <alignment horizontal="center" vertical="center"/>
    </xf>
    <xf numFmtId="2" fontId="31" fillId="11" borderId="15" xfId="0" applyNumberFormat="1" applyFont="1" applyFill="1" applyBorder="1" applyAlignment="1">
      <alignment horizontal="center" vertical="center"/>
    </xf>
    <xf numFmtId="49" fontId="8" fillId="11" borderId="23" xfId="0" applyNumberFormat="1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49" fontId="22" fillId="11" borderId="8" xfId="0" applyNumberFormat="1" applyFont="1" applyFill="1" applyBorder="1" applyAlignment="1">
      <alignment vertical="center"/>
    </xf>
    <xf numFmtId="49" fontId="22" fillId="11" borderId="1" xfId="0" applyNumberFormat="1" applyFont="1" applyFill="1" applyBorder="1" applyAlignment="1">
      <alignment horizontal="center" vertical="center"/>
    </xf>
    <xf numFmtId="2" fontId="22" fillId="11" borderId="1" xfId="0" applyNumberFormat="1" applyFont="1" applyFill="1" applyBorder="1" applyAlignment="1">
      <alignment horizontal="center" vertical="center"/>
    </xf>
    <xf numFmtId="49" fontId="22" fillId="11" borderId="25" xfId="0" applyNumberFormat="1" applyFont="1" applyFill="1" applyBorder="1" applyAlignment="1">
      <alignment horizontal="center" vertical="center"/>
    </xf>
    <xf numFmtId="0" fontId="9" fillId="11" borderId="2" xfId="0" quotePrefix="1" applyFont="1" applyFill="1" applyBorder="1" applyAlignment="1">
      <alignment horizontal="center" vertical="center"/>
    </xf>
    <xf numFmtId="49" fontId="22" fillId="11" borderId="1" xfId="0" applyNumberFormat="1" applyFont="1" applyFill="1" applyBorder="1" applyAlignment="1">
      <alignment vertical="center"/>
    </xf>
    <xf numFmtId="49" fontId="22" fillId="11" borderId="11" xfId="0" applyNumberFormat="1" applyFont="1" applyFill="1" applyBorder="1" applyAlignment="1">
      <alignment horizontal="center" vertical="center"/>
    </xf>
    <xf numFmtId="2" fontId="24" fillId="11" borderId="1" xfId="0" applyNumberFormat="1" applyFont="1" applyFill="1" applyBorder="1" applyAlignment="1">
      <alignment horizontal="center" vertical="center"/>
    </xf>
    <xf numFmtId="49" fontId="22" fillId="11" borderId="9" xfId="0" applyNumberFormat="1" applyFont="1" applyFill="1" applyBorder="1" applyAlignment="1">
      <alignment vertical="center"/>
    </xf>
    <xf numFmtId="49" fontId="22" fillId="11" borderId="44" xfId="0" applyNumberFormat="1" applyFont="1" applyFill="1" applyBorder="1" applyAlignment="1">
      <alignment horizontal="center" vertical="center"/>
    </xf>
    <xf numFmtId="2" fontId="22" fillId="11" borderId="44" xfId="0" applyNumberFormat="1" applyFont="1" applyFill="1" applyBorder="1" applyAlignment="1">
      <alignment horizontal="center" vertical="center"/>
    </xf>
    <xf numFmtId="49" fontId="22" fillId="11" borderId="3" xfId="0" applyNumberFormat="1" applyFont="1" applyFill="1" applyBorder="1" applyAlignment="1">
      <alignment horizontal="center" vertical="center"/>
    </xf>
    <xf numFmtId="0" fontId="9" fillId="12" borderId="2" xfId="0" applyFont="1" applyFill="1" applyBorder="1" applyAlignment="1">
      <alignment horizontal="center" vertical="center"/>
    </xf>
    <xf numFmtId="49" fontId="22" fillId="12" borderId="8" xfId="0" applyNumberFormat="1" applyFont="1" applyFill="1" applyBorder="1" applyAlignment="1">
      <alignment vertical="center"/>
    </xf>
    <xf numFmtId="49" fontId="22" fillId="12" borderId="1" xfId="0" applyNumberFormat="1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 vertical="center"/>
    </xf>
    <xf numFmtId="49" fontId="22" fillId="12" borderId="25" xfId="0" applyNumberFormat="1" applyFont="1" applyFill="1" applyBorder="1" applyAlignment="1">
      <alignment horizontal="center" vertical="center"/>
    </xf>
    <xf numFmtId="49" fontId="8" fillId="12" borderId="8" xfId="0" applyNumberFormat="1" applyFont="1" applyFill="1" applyBorder="1" applyAlignment="1">
      <alignment vertical="center"/>
    </xf>
    <xf numFmtId="0" fontId="31" fillId="12" borderId="1" xfId="0" applyFont="1" applyFill="1" applyBorder="1" applyAlignment="1">
      <alignment horizontal="center" vertical="center"/>
    </xf>
    <xf numFmtId="49" fontId="8" fillId="12" borderId="25" xfId="0" applyNumberFormat="1" applyFont="1" applyFill="1" applyBorder="1" applyAlignment="1">
      <alignment horizontal="center" vertical="center"/>
    </xf>
    <xf numFmtId="0" fontId="22" fillId="12" borderId="14" xfId="0" applyFont="1" applyFill="1" applyBorder="1" applyAlignment="1">
      <alignment horizontal="center" vertical="center"/>
    </xf>
    <xf numFmtId="0" fontId="9" fillId="12" borderId="2" xfId="0" quotePrefix="1" applyFont="1" applyFill="1" applyBorder="1" applyAlignment="1">
      <alignment horizontal="center" vertical="center"/>
    </xf>
    <xf numFmtId="49" fontId="22" fillId="12" borderId="11" xfId="0" applyNumberFormat="1" applyFont="1" applyFill="1" applyBorder="1" applyAlignment="1">
      <alignment horizontal="center" vertical="center"/>
    </xf>
    <xf numFmtId="0" fontId="24" fillId="12" borderId="1" xfId="0" applyFont="1" applyFill="1" applyBorder="1" applyAlignment="1">
      <alignment horizontal="center" vertical="center"/>
    </xf>
    <xf numFmtId="0" fontId="22" fillId="12" borderId="11" xfId="0" applyFont="1" applyFill="1" applyBorder="1" applyAlignment="1">
      <alignment horizontal="center" vertical="center"/>
    </xf>
    <xf numFmtId="2" fontId="22" fillId="12" borderId="1" xfId="0" applyNumberFormat="1" applyFont="1" applyFill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/>
    </xf>
    <xf numFmtId="49" fontId="22" fillId="13" borderId="8" xfId="0" applyNumberFormat="1" applyFont="1" applyFill="1" applyBorder="1" applyAlignment="1">
      <alignment vertical="center"/>
    </xf>
    <xf numFmtId="49" fontId="22" fillId="13" borderId="1" xfId="0" applyNumberFormat="1" applyFont="1" applyFill="1" applyBorder="1" applyAlignment="1">
      <alignment horizontal="center" vertical="center"/>
    </xf>
    <xf numFmtId="2" fontId="27" fillId="13" borderId="1" xfId="0" applyNumberFormat="1" applyFont="1" applyFill="1" applyBorder="1" applyAlignment="1">
      <alignment horizontal="center" vertical="center"/>
    </xf>
    <xf numFmtId="49" fontId="22" fillId="13" borderId="25" xfId="0" applyNumberFormat="1" applyFont="1" applyFill="1" applyBorder="1" applyAlignment="1">
      <alignment horizontal="center" vertical="center"/>
    </xf>
    <xf numFmtId="2" fontId="22" fillId="13" borderId="44" xfId="0" applyNumberFormat="1" applyFont="1" applyFill="1" applyBorder="1" applyAlignment="1">
      <alignment horizontal="center" vertical="center"/>
    </xf>
    <xf numFmtId="2" fontId="22" fillId="13" borderId="1" xfId="0" applyNumberFormat="1" applyFont="1" applyFill="1" applyBorder="1" applyAlignment="1">
      <alignment horizontal="center" vertical="center"/>
    </xf>
    <xf numFmtId="0" fontId="9" fillId="13" borderId="2" xfId="0" quotePrefix="1" applyFont="1" applyFill="1" applyBorder="1" applyAlignment="1">
      <alignment horizontal="center" vertical="center"/>
    </xf>
    <xf numFmtId="2" fontId="24" fillId="13" borderId="11" xfId="0" applyNumberFormat="1" applyFont="1" applyFill="1" applyBorder="1" applyAlignment="1">
      <alignment horizontal="center" vertical="center"/>
    </xf>
    <xf numFmtId="0" fontId="9" fillId="14" borderId="2" xfId="0" applyFont="1" applyFill="1" applyBorder="1" applyAlignment="1">
      <alignment horizontal="center" vertical="center"/>
    </xf>
    <xf numFmtId="49" fontId="22" fillId="14" borderId="8" xfId="0" applyNumberFormat="1" applyFont="1" applyFill="1" applyBorder="1" applyAlignment="1">
      <alignment vertical="center"/>
    </xf>
    <xf numFmtId="49" fontId="22" fillId="14" borderId="1" xfId="0" applyNumberFormat="1" applyFont="1" applyFill="1" applyBorder="1" applyAlignment="1">
      <alignment horizontal="center" vertical="center"/>
    </xf>
    <xf numFmtId="2" fontId="27" fillId="14" borderId="1" xfId="0" applyNumberFormat="1" applyFont="1" applyFill="1" applyBorder="1" applyAlignment="1">
      <alignment horizontal="center" vertical="center"/>
    </xf>
    <xf numFmtId="49" fontId="22" fillId="14" borderId="25" xfId="0" applyNumberFormat="1" applyFont="1" applyFill="1" applyBorder="1" applyAlignment="1">
      <alignment horizontal="center" vertical="center"/>
    </xf>
    <xf numFmtId="0" fontId="9" fillId="14" borderId="26" xfId="0" quotePrefix="1" applyFont="1" applyFill="1" applyBorder="1" applyAlignment="1">
      <alignment horizontal="center" vertical="center"/>
    </xf>
    <xf numFmtId="49" fontId="22" fillId="14" borderId="35" xfId="0" applyNumberFormat="1" applyFont="1" applyFill="1" applyBorder="1" applyAlignment="1">
      <alignment vertical="center"/>
    </xf>
    <xf numFmtId="49" fontId="22" fillId="14" borderId="27" xfId="0" applyNumberFormat="1" applyFont="1" applyFill="1" applyBorder="1" applyAlignment="1">
      <alignment horizontal="center" vertical="center"/>
    </xf>
    <xf numFmtId="2" fontId="32" fillId="14" borderId="27" xfId="0" applyNumberFormat="1" applyFont="1" applyFill="1" applyBorder="1" applyAlignment="1">
      <alignment horizontal="center" vertical="center"/>
    </xf>
    <xf numFmtId="49" fontId="22" fillId="14" borderId="28" xfId="0" applyNumberFormat="1" applyFont="1" applyFill="1" applyBorder="1" applyAlignment="1">
      <alignment horizontal="center" vertical="center"/>
    </xf>
    <xf numFmtId="2" fontId="22" fillId="0" borderId="5" xfId="0" applyNumberFormat="1" applyFont="1" applyFill="1" applyBorder="1" applyAlignment="1">
      <alignment horizontal="center" vertical="center"/>
    </xf>
    <xf numFmtId="2" fontId="22" fillId="3" borderId="8" xfId="0" applyNumberFormat="1" applyFont="1" applyFill="1" applyBorder="1" applyAlignment="1">
      <alignment horizontal="center" vertical="center"/>
    </xf>
    <xf numFmtId="2" fontId="23" fillId="3" borderId="14" xfId="0" applyNumberFormat="1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9" fillId="14" borderId="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49" fontId="22" fillId="0" borderId="8" xfId="0" applyNumberFormat="1" applyFont="1" applyFill="1" applyBorder="1" applyAlignment="1">
      <alignment vertical="center"/>
    </xf>
    <xf numFmtId="49" fontId="22" fillId="0" borderId="1" xfId="0" applyNumberFormat="1" applyFont="1" applyFill="1" applyBorder="1" applyAlignment="1">
      <alignment vertical="center"/>
    </xf>
    <xf numFmtId="49" fontId="22" fillId="11" borderId="7" xfId="0" applyNumberFormat="1" applyFont="1" applyFill="1" applyBorder="1" applyAlignment="1">
      <alignment vertical="center"/>
    </xf>
    <xf numFmtId="49" fontId="22" fillId="11" borderId="10" xfId="0" applyNumberFormat="1" applyFont="1" applyFill="1" applyBorder="1" applyAlignment="1">
      <alignment horizontal="center" vertical="center"/>
    </xf>
    <xf numFmtId="2" fontId="22" fillId="11" borderId="15" xfId="0" applyNumberFormat="1" applyFont="1" applyFill="1" applyBorder="1" applyAlignment="1">
      <alignment horizontal="center" vertical="center"/>
    </xf>
    <xf numFmtId="49" fontId="22" fillId="11" borderId="23" xfId="0" applyNumberFormat="1" applyFont="1" applyFill="1" applyBorder="1" applyAlignment="1">
      <alignment horizontal="center" vertical="center"/>
    </xf>
    <xf numFmtId="49" fontId="8" fillId="11" borderId="8" xfId="0" applyNumberFormat="1" applyFont="1" applyFill="1" applyBorder="1" applyAlignment="1">
      <alignment vertical="center"/>
    </xf>
    <xf numFmtId="2" fontId="23" fillId="11" borderId="1" xfId="0" applyNumberFormat="1" applyFont="1" applyFill="1" applyBorder="1" applyAlignment="1">
      <alignment horizontal="center" vertical="center"/>
    </xf>
    <xf numFmtId="49" fontId="8" fillId="11" borderId="25" xfId="0" applyNumberFormat="1" applyFont="1" applyFill="1" applyBorder="1" applyAlignment="1">
      <alignment horizontal="center" vertical="center"/>
    </xf>
    <xf numFmtId="49" fontId="22" fillId="11" borderId="12" xfId="0" applyNumberFormat="1" applyFont="1" applyFill="1" applyBorder="1" applyAlignment="1">
      <alignment horizontal="center" vertical="center"/>
    </xf>
    <xf numFmtId="49" fontId="22" fillId="13" borderId="11" xfId="0" applyNumberFormat="1" applyFont="1" applyFill="1" applyBorder="1" applyAlignment="1">
      <alignment horizontal="center" vertical="center"/>
    </xf>
    <xf numFmtId="49" fontId="8" fillId="13" borderId="8" xfId="0" applyNumberFormat="1" applyFont="1" applyFill="1" applyBorder="1" applyAlignment="1">
      <alignment vertical="center"/>
    </xf>
    <xf numFmtId="2" fontId="23" fillId="13" borderId="1" xfId="0" applyNumberFormat="1" applyFont="1" applyFill="1" applyBorder="1" applyAlignment="1">
      <alignment horizontal="center" vertical="center"/>
    </xf>
    <xf numFmtId="49" fontId="8" fillId="13" borderId="25" xfId="0" applyNumberFormat="1" applyFont="1" applyFill="1" applyBorder="1" applyAlignment="1">
      <alignment horizontal="center" vertical="center"/>
    </xf>
    <xf numFmtId="49" fontId="22" fillId="13" borderId="1" xfId="0" applyNumberFormat="1" applyFont="1" applyFill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165" fontId="22" fillId="0" borderId="15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vertical="center"/>
    </xf>
    <xf numFmtId="49" fontId="8" fillId="0" borderId="3" xfId="0" applyNumberFormat="1" applyFont="1" applyFill="1" applyBorder="1" applyAlignment="1">
      <alignment horizontal="center" vertical="center"/>
    </xf>
    <xf numFmtId="165" fontId="22" fillId="11" borderId="15" xfId="0" applyNumberFormat="1" applyFont="1" applyFill="1" applyBorder="1" applyAlignment="1">
      <alignment horizontal="center" vertical="center"/>
    </xf>
    <xf numFmtId="165" fontId="22" fillId="11" borderId="1" xfId="0" applyNumberFormat="1" applyFont="1" applyFill="1" applyBorder="1" applyAlignment="1">
      <alignment horizontal="center" vertical="center"/>
    </xf>
    <xf numFmtId="165" fontId="22" fillId="13" borderId="1" xfId="0" applyNumberFormat="1" applyFont="1" applyFill="1" applyBorder="1" applyAlignment="1">
      <alignment horizontal="center" vertical="center"/>
    </xf>
    <xf numFmtId="165" fontId="22" fillId="12" borderId="1" xfId="0" applyNumberFormat="1" applyFont="1" applyFill="1" applyBorder="1" applyAlignment="1">
      <alignment horizontal="center" vertical="center"/>
    </xf>
    <xf numFmtId="165" fontId="22" fillId="14" borderId="1" xfId="0" applyNumberFormat="1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/>
    </xf>
    <xf numFmtId="49" fontId="22" fillId="11" borderId="50" xfId="0" applyNumberFormat="1" applyFont="1" applyFill="1" applyBorder="1" applyAlignment="1">
      <alignment vertical="center"/>
    </xf>
    <xf numFmtId="49" fontId="22" fillId="11" borderId="13" xfId="0" applyNumberFormat="1" applyFont="1" applyFill="1" applyBorder="1" applyAlignment="1">
      <alignment horizontal="center" vertical="center"/>
    </xf>
    <xf numFmtId="2" fontId="22" fillId="11" borderId="14" xfId="0" applyNumberFormat="1" applyFont="1" applyFill="1" applyBorder="1" applyAlignment="1">
      <alignment horizontal="center" vertical="center"/>
    </xf>
    <xf numFmtId="49" fontId="22" fillId="11" borderId="24" xfId="0" applyNumberFormat="1" applyFont="1" applyFill="1" applyBorder="1" applyAlignment="1">
      <alignment horizontal="center" vertical="center"/>
    </xf>
    <xf numFmtId="0" fontId="28" fillId="0" borderId="64" xfId="0" applyFont="1" applyBorder="1" applyAlignment="1">
      <alignment horizontal="center" vertical="center"/>
    </xf>
    <xf numFmtId="0" fontId="9" fillId="0" borderId="33" xfId="0" applyFont="1" applyFill="1" applyBorder="1" applyAlignment="1">
      <alignment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9" fillId="0" borderId="22" xfId="0" applyFont="1" applyFill="1" applyBorder="1" applyAlignment="1">
      <alignment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49" fontId="8" fillId="0" borderId="50" xfId="0" applyNumberFormat="1" applyFont="1" applyFill="1" applyBorder="1" applyAlignment="1">
      <alignment vertical="center"/>
    </xf>
    <xf numFmtId="165" fontId="22" fillId="0" borderId="14" xfId="0" applyNumberFormat="1" applyFont="1" applyFill="1" applyBorder="1" applyAlignment="1">
      <alignment horizontal="center" vertical="center"/>
    </xf>
    <xf numFmtId="49" fontId="8" fillId="0" borderId="24" xfId="0" applyNumberFormat="1" applyFont="1" applyFill="1" applyBorder="1" applyAlignment="1">
      <alignment horizontal="center" vertical="center"/>
    </xf>
    <xf numFmtId="0" fontId="2" fillId="0" borderId="59" xfId="0" applyFont="1" applyBorder="1" applyAlignment="1">
      <alignment vertical="center"/>
    </xf>
    <xf numFmtId="0" fontId="26" fillId="0" borderId="0" xfId="0" applyFont="1" applyAlignment="1"/>
    <xf numFmtId="0" fontId="33" fillId="0" borderId="0" xfId="0" applyFont="1" applyAlignment="1">
      <alignment horizontal="center"/>
    </xf>
    <xf numFmtId="0" fontId="9" fillId="0" borderId="0" xfId="0" applyFont="1" applyAlignment="1"/>
    <xf numFmtId="0" fontId="9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2" fontId="9" fillId="0" borderId="15" xfId="0" applyNumberFormat="1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27" xfId="0" applyFont="1" applyFill="1" applyBorder="1" applyAlignment="1">
      <alignment horizontal="left" vertical="center"/>
    </xf>
    <xf numFmtId="0" fontId="9" fillId="0" borderId="30" xfId="0" applyFont="1" applyFill="1" applyBorder="1" applyAlignment="1">
      <alignment horizontal="center" vertical="center"/>
    </xf>
    <xf numFmtId="2" fontId="9" fillId="0" borderId="27" xfId="0" applyNumberFormat="1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9" fillId="0" borderId="1" xfId="0" applyFont="1" applyFill="1" applyBorder="1" applyAlignment="1">
      <alignment vertical="center"/>
    </xf>
    <xf numFmtId="0" fontId="9" fillId="0" borderId="27" xfId="0" applyFont="1" applyBorder="1" applyAlignment="1">
      <alignment horizontal="left" vertical="center"/>
    </xf>
    <xf numFmtId="0" fontId="9" fillId="0" borderId="27" xfId="0" applyFont="1" applyFill="1" applyBorder="1" applyAlignment="1">
      <alignment vertical="center"/>
    </xf>
    <xf numFmtId="0" fontId="9" fillId="0" borderId="51" xfId="0" applyFont="1" applyFill="1" applyBorder="1" applyAlignment="1">
      <alignment vertical="center"/>
    </xf>
    <xf numFmtId="0" fontId="9" fillId="0" borderId="51" xfId="0" applyFont="1" applyFill="1" applyBorder="1" applyAlignment="1">
      <alignment horizontal="center" vertical="center"/>
    </xf>
    <xf numFmtId="0" fontId="29" fillId="0" borderId="0" xfId="0" applyFont="1"/>
    <xf numFmtId="0" fontId="9" fillId="0" borderId="27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10" fillId="0" borderId="15" xfId="0" applyFont="1" applyFill="1" applyBorder="1" applyAlignment="1">
      <alignment vertical="center"/>
    </xf>
    <xf numFmtId="49" fontId="9" fillId="0" borderId="8" xfId="0" applyNumberFormat="1" applyFont="1" applyBorder="1" applyAlignment="1">
      <alignment vertical="center"/>
    </xf>
    <xf numFmtId="0" fontId="22" fillId="0" borderId="0" xfId="0" applyFont="1" applyAlignment="1">
      <alignment horizontal="center"/>
    </xf>
    <xf numFmtId="0" fontId="22" fillId="0" borderId="26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64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2" fillId="0" borderId="25" xfId="0" applyNumberFormat="1" applyFont="1" applyBorder="1" applyAlignment="1">
      <alignment horizontal="center" vertical="center"/>
    </xf>
    <xf numFmtId="0" fontId="22" fillId="0" borderId="68" xfId="0" applyFont="1" applyBorder="1" applyAlignment="1">
      <alignment horizontal="center" vertical="center"/>
    </xf>
    <xf numFmtId="0" fontId="24" fillId="0" borderId="31" xfId="0" applyFont="1" applyBorder="1" applyAlignment="1">
      <alignment horizontal="center" wrapText="1"/>
    </xf>
    <xf numFmtId="0" fontId="24" fillId="0" borderId="32" xfId="0" applyFont="1" applyBorder="1" applyAlignment="1">
      <alignment horizontal="center" wrapText="1"/>
    </xf>
    <xf numFmtId="167" fontId="22" fillId="0" borderId="3" xfId="0" applyNumberFormat="1" applyFont="1" applyFill="1" applyBorder="1" applyAlignment="1">
      <alignment horizontal="center"/>
    </xf>
    <xf numFmtId="167" fontId="24" fillId="15" borderId="70" xfId="0" applyNumberFormat="1" applyFont="1" applyFill="1" applyBorder="1" applyAlignment="1">
      <alignment horizontal="center"/>
    </xf>
    <xf numFmtId="167" fontId="32" fillId="0" borderId="70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7" fontId="0" fillId="0" borderId="0" xfId="0" applyNumberFormat="1" applyFont="1" applyAlignment="1">
      <alignment horizontal="center"/>
    </xf>
    <xf numFmtId="0" fontId="22" fillId="0" borderId="26" xfId="0" applyFont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22" fillId="0" borderId="25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/>
    </xf>
    <xf numFmtId="2" fontId="22" fillId="0" borderId="32" xfId="0" applyNumberFormat="1" applyFont="1" applyBorder="1" applyAlignment="1">
      <alignment horizontal="center"/>
    </xf>
    <xf numFmtId="0" fontId="22" fillId="0" borderId="68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167" fontId="24" fillId="0" borderId="70" xfId="0" applyNumberFormat="1" applyFont="1" applyFill="1" applyBorder="1" applyAlignment="1">
      <alignment horizontal="center"/>
    </xf>
    <xf numFmtId="167" fontId="32" fillId="0" borderId="70" xfId="0" applyNumberFormat="1" applyFont="1" applyBorder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1" fillId="0" borderId="0" xfId="0" applyFont="1"/>
    <xf numFmtId="0" fontId="22" fillId="0" borderId="0" xfId="0" applyFont="1" applyAlignment="1">
      <alignment horizontal="left"/>
    </xf>
    <xf numFmtId="0" fontId="24" fillId="0" borderId="0" xfId="0" applyFont="1" applyBorder="1" applyAlignment="1">
      <alignment horizontal="center"/>
    </xf>
    <xf numFmtId="0" fontId="22" fillId="0" borderId="0" xfId="0" applyFont="1" applyAlignment="1"/>
    <xf numFmtId="167" fontId="22" fillId="0" borderId="0" xfId="0" applyNumberFormat="1" applyFont="1" applyBorder="1" applyAlignment="1">
      <alignment horizontal="center"/>
    </xf>
    <xf numFmtId="167" fontId="22" fillId="0" borderId="0" xfId="0" applyNumberFormat="1" applyFont="1" applyFill="1" applyBorder="1" applyAlignment="1">
      <alignment horizontal="center"/>
    </xf>
    <xf numFmtId="167" fontId="32" fillId="0" borderId="0" xfId="0" applyNumberFormat="1" applyFont="1" applyFill="1" applyBorder="1" applyAlignment="1">
      <alignment horizontal="center"/>
    </xf>
    <xf numFmtId="0" fontId="22" fillId="0" borderId="6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22" fillId="0" borderId="64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67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2" fillId="0" borderId="69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167" fontId="24" fillId="10" borderId="70" xfId="0" applyNumberFormat="1" applyFont="1" applyFill="1" applyBorder="1" applyAlignment="1">
      <alignment horizontal="center"/>
    </xf>
    <xf numFmtId="167" fontId="22" fillId="10" borderId="3" xfId="0" applyNumberFormat="1" applyFont="1" applyFill="1" applyBorder="1" applyAlignment="1">
      <alignment horizontal="center"/>
    </xf>
    <xf numFmtId="0" fontId="22" fillId="0" borderId="19" xfId="0" applyFont="1" applyFill="1" applyBorder="1" applyAlignment="1">
      <alignment horizontal="center" vertical="center"/>
    </xf>
    <xf numFmtId="167" fontId="22" fillId="0" borderId="63" xfId="0" applyNumberFormat="1" applyFont="1" applyFill="1" applyBorder="1" applyAlignment="1">
      <alignment horizontal="center"/>
    </xf>
    <xf numFmtId="165" fontId="10" fillId="0" borderId="14" xfId="0" applyNumberFormat="1" applyFont="1" applyFill="1" applyBorder="1" applyAlignment="1">
      <alignment horizontal="center" vertical="center"/>
    </xf>
    <xf numFmtId="2" fontId="12" fillId="0" borderId="51" xfId="0" applyNumberFormat="1" applyFont="1" applyFill="1" applyBorder="1" applyAlignment="1">
      <alignment horizontal="center" vertical="center"/>
    </xf>
    <xf numFmtId="165" fontId="10" fillId="7" borderId="15" xfId="0" applyNumberFormat="1" applyFont="1" applyFill="1" applyBorder="1" applyAlignment="1">
      <alignment horizontal="center" vertical="center"/>
    </xf>
    <xf numFmtId="164" fontId="10" fillId="4" borderId="34" xfId="0" applyNumberFormat="1" applyFont="1" applyFill="1" applyBorder="1" applyAlignment="1">
      <alignment horizontal="center" vertical="center"/>
    </xf>
    <xf numFmtId="165" fontId="10" fillId="0" borderId="35" xfId="0" applyNumberFormat="1" applyFont="1" applyFill="1" applyBorder="1" applyAlignment="1">
      <alignment horizontal="center" vertical="center"/>
    </xf>
    <xf numFmtId="166" fontId="2" fillId="16" borderId="38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49" fontId="8" fillId="0" borderId="1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2" fontId="23" fillId="3" borderId="38" xfId="0" applyNumberFormat="1" applyFont="1" applyFill="1" applyBorder="1" applyAlignment="1">
      <alignment horizontal="center" vertical="center"/>
    </xf>
    <xf numFmtId="2" fontId="22" fillId="3" borderId="13" xfId="0" applyNumberFormat="1" applyFont="1" applyFill="1" applyBorder="1" applyAlignment="1">
      <alignment horizontal="center" vertical="center"/>
    </xf>
    <xf numFmtId="2" fontId="22" fillId="0" borderId="33" xfId="0" applyNumberFormat="1" applyFont="1" applyFill="1" applyBorder="1" applyAlignment="1">
      <alignment horizontal="center" vertical="center"/>
    </xf>
    <xf numFmtId="2" fontId="22" fillId="0" borderId="8" xfId="0" applyNumberFormat="1" applyFont="1" applyFill="1" applyBorder="1" applyAlignment="1">
      <alignment horizontal="center" vertical="center"/>
    </xf>
    <xf numFmtId="2" fontId="23" fillId="0" borderId="8" xfId="0" applyNumberFormat="1" applyFont="1" applyFill="1" applyBorder="1" applyAlignment="1">
      <alignment horizontal="center" vertical="center"/>
    </xf>
    <xf numFmtId="2" fontId="22" fillId="3" borderId="33" xfId="0" applyNumberFormat="1" applyFont="1" applyFill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35" fillId="0" borderId="0" xfId="0" applyFont="1" applyFill="1" applyBorder="1" applyAlignment="1"/>
    <xf numFmtId="0" fontId="5" fillId="0" borderId="44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4" xfId="0" applyFont="1" applyFill="1" applyBorder="1" applyAlignment="1">
      <alignment horizontal="center" vertical="center" textRotation="90" wrapText="1"/>
    </xf>
    <xf numFmtId="0" fontId="0" fillId="0" borderId="1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textRotation="90" wrapText="1"/>
    </xf>
    <xf numFmtId="0" fontId="5" fillId="0" borderId="11" xfId="0" applyFont="1" applyFill="1" applyBorder="1" applyAlignment="1">
      <alignment horizontal="center" vertical="center" textRotation="90" wrapText="1"/>
    </xf>
    <xf numFmtId="0" fontId="5" fillId="0" borderId="34" xfId="0" applyFont="1" applyFill="1" applyBorder="1" applyAlignment="1">
      <alignment horizontal="center" vertical="center" textRotation="90" wrapText="1"/>
    </xf>
    <xf numFmtId="0" fontId="0" fillId="0" borderId="26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5" fillId="0" borderId="29" xfId="0" applyFont="1" applyFill="1" applyBorder="1" applyAlignment="1">
      <alignment horizontal="center" vertical="center" textRotation="90" wrapText="1"/>
    </xf>
    <xf numFmtId="0" fontId="5" fillId="0" borderId="51" xfId="0" applyFont="1" applyFill="1" applyBorder="1" applyAlignment="1">
      <alignment horizontal="center" vertical="center" textRotation="90" wrapText="1"/>
    </xf>
    <xf numFmtId="0" fontId="5" fillId="0" borderId="30" xfId="0" applyFont="1" applyFill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right" vertical="center" textRotation="90" wrapText="1"/>
    </xf>
    <xf numFmtId="0" fontId="5" fillId="0" borderId="53" xfId="0" applyFont="1" applyFill="1" applyBorder="1" applyAlignment="1">
      <alignment horizontal="right" vertical="center" textRotation="90" wrapText="1"/>
    </xf>
    <xf numFmtId="0" fontId="5" fillId="0" borderId="40" xfId="0" applyFont="1" applyFill="1" applyBorder="1" applyAlignment="1">
      <alignment horizontal="right" vertical="center" textRotation="90" wrapText="1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textRotation="90" wrapText="1"/>
    </xf>
    <xf numFmtId="0" fontId="5" fillId="0" borderId="27" xfId="0" applyFont="1" applyFill="1" applyBorder="1" applyAlignment="1">
      <alignment horizontal="center" vertical="center" textRotation="90" wrapText="1"/>
    </xf>
    <xf numFmtId="0" fontId="3" fillId="0" borderId="22" xfId="0" applyFont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2" fontId="9" fillId="0" borderId="18" xfId="0" applyNumberFormat="1" applyFont="1" applyBorder="1" applyAlignment="1">
      <alignment horizontal="center" vertical="center"/>
    </xf>
    <xf numFmtId="2" fontId="9" fillId="0" borderId="63" xfId="0" applyNumberFormat="1" applyFont="1" applyBorder="1" applyAlignment="1">
      <alignment horizontal="center" vertical="center"/>
    </xf>
    <xf numFmtId="2" fontId="9" fillId="0" borderId="32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4" fillId="0" borderId="5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5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4" fillId="0" borderId="23" xfId="0" applyFont="1" applyBorder="1" applyAlignment="1">
      <alignment horizontal="center"/>
    </xf>
    <xf numFmtId="0" fontId="24" fillId="0" borderId="64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/>
    </xf>
    <xf numFmtId="0" fontId="4" fillId="3" borderId="60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62" xfId="0" applyFont="1" applyFill="1" applyBorder="1" applyAlignment="1">
      <alignment horizontal="center" vertical="center"/>
    </xf>
    <xf numFmtId="0" fontId="24" fillId="0" borderId="60" xfId="0" applyFont="1" applyBorder="1" applyAlignment="1">
      <alignment horizontal="center"/>
    </xf>
    <xf numFmtId="0" fontId="24" fillId="0" borderId="48" xfId="0" applyFont="1" applyBorder="1" applyAlignment="1">
      <alignment horizontal="center"/>
    </xf>
    <xf numFmtId="0" fontId="24" fillId="0" borderId="59" xfId="0" applyFont="1" applyBorder="1" applyAlignment="1">
      <alignment horizontal="center"/>
    </xf>
    <xf numFmtId="0" fontId="24" fillId="0" borderId="41" xfId="0" applyFont="1" applyBorder="1" applyAlignment="1">
      <alignment horizontal="center"/>
    </xf>
    <xf numFmtId="0" fontId="22" fillId="0" borderId="19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3" xfId="0" applyFont="1" applyBorder="1" applyAlignment="1">
      <alignment vertical="center"/>
    </xf>
    <xf numFmtId="0" fontId="22" fillId="0" borderId="55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22" fillId="0" borderId="57" xfId="0" applyFont="1" applyBorder="1" applyAlignment="1">
      <alignment vertical="center"/>
    </xf>
    <xf numFmtId="167" fontId="22" fillId="0" borderId="19" xfId="0" applyNumberFormat="1" applyFont="1" applyBorder="1" applyAlignment="1">
      <alignment horizontal="center" vertical="center"/>
    </xf>
    <xf numFmtId="167" fontId="22" fillId="0" borderId="4" xfId="0" applyNumberFormat="1" applyFont="1" applyBorder="1" applyAlignment="1">
      <alignment horizontal="center" vertical="center"/>
    </xf>
    <xf numFmtId="167" fontId="22" fillId="0" borderId="24" xfId="0" applyNumberFormat="1" applyFont="1" applyBorder="1" applyAlignment="1">
      <alignment horizontal="center" vertical="center"/>
    </xf>
    <xf numFmtId="167" fontId="22" fillId="0" borderId="3" xfId="0" applyNumberFormat="1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4" fillId="0" borderId="42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24" fillId="0" borderId="66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67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/>
    </xf>
    <xf numFmtId="0" fontId="18" fillId="0" borderId="47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right"/>
    </xf>
    <xf numFmtId="0" fontId="19" fillId="0" borderId="19" xfId="0" applyFont="1" applyBorder="1" applyAlignment="1">
      <alignment horizontal="center" vertical="center" textRotation="90" wrapText="1"/>
    </xf>
    <xf numFmtId="0" fontId="19" fillId="0" borderId="47" xfId="0" applyFont="1" applyBorder="1" applyAlignment="1">
      <alignment horizontal="center" vertical="center" textRotation="90" wrapText="1"/>
    </xf>
    <xf numFmtId="0" fontId="19" fillId="0" borderId="31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9" fillId="0" borderId="37" xfId="0" applyFont="1" applyBorder="1" applyAlignment="1">
      <alignment horizontal="center" vertical="center" textRotation="90" wrapText="1"/>
    </xf>
    <xf numFmtId="0" fontId="18" fillId="0" borderId="31" xfId="0" applyFont="1" applyBorder="1" applyAlignment="1">
      <alignment horizontal="center" vertical="center"/>
    </xf>
    <xf numFmtId="0" fontId="18" fillId="0" borderId="46" xfId="0" applyFont="1" applyBorder="1" applyAlignment="1">
      <alignment horizontal="right" vertical="center"/>
    </xf>
    <xf numFmtId="0" fontId="18" fillId="0" borderId="48" xfId="0" applyFont="1" applyBorder="1" applyAlignment="1">
      <alignment horizontal="right" vertical="center"/>
    </xf>
    <xf numFmtId="0" fontId="18" fillId="0" borderId="46" xfId="0" applyFont="1" applyBorder="1" applyAlignment="1">
      <alignment horizontal="right"/>
    </xf>
  </cellXfs>
  <cellStyles count="2">
    <cellStyle name="Обычный" xfId="0" builtinId="0"/>
    <cellStyle name="Финансов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M26"/>
  <sheetViews>
    <sheetView zoomScale="66" zoomScaleNormal="66" workbookViewId="0">
      <selection sqref="A1:M1"/>
    </sheetView>
  </sheetViews>
  <sheetFormatPr defaultRowHeight="15"/>
  <cols>
    <col min="2" max="2" width="17.140625" customWidth="1"/>
    <col min="3" max="3" width="32.5703125" customWidth="1"/>
    <col min="4" max="4" width="8.42578125" customWidth="1"/>
    <col min="5" max="6" width="11.28515625" customWidth="1"/>
    <col min="7" max="7" width="3.85546875" customWidth="1"/>
    <col min="9" max="9" width="10.28515625" customWidth="1"/>
    <col min="10" max="10" width="31.140625" customWidth="1"/>
    <col min="11" max="11" width="10.28515625" bestFit="1" customWidth="1"/>
    <col min="12" max="12" width="9.85546875" customWidth="1"/>
  </cols>
  <sheetData>
    <row r="1" spans="1:13" ht="19.5">
      <c r="A1" s="480" t="s">
        <v>12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</row>
    <row r="2" spans="1:13" ht="5.25" customHeight="1"/>
    <row r="3" spans="1:13" ht="15.75" customHeight="1" thickBot="1">
      <c r="A3" s="490" t="s">
        <v>8</v>
      </c>
      <c r="B3" s="490"/>
      <c r="C3" s="490"/>
      <c r="D3" s="490"/>
      <c r="E3" s="490"/>
      <c r="F3" s="490"/>
      <c r="G3" s="490"/>
      <c r="H3" s="490"/>
      <c r="I3" s="490"/>
      <c r="J3" s="490"/>
      <c r="K3" s="490"/>
      <c r="L3" s="490"/>
      <c r="M3" s="490"/>
    </row>
    <row r="4" spans="1:13" s="1" customFormat="1" ht="20.25" customHeight="1">
      <c r="A4" s="466" t="s">
        <v>6</v>
      </c>
      <c r="B4" s="486" t="s">
        <v>3</v>
      </c>
      <c r="C4" s="478" t="s">
        <v>2</v>
      </c>
      <c r="D4" s="478" t="s">
        <v>5</v>
      </c>
      <c r="E4" s="493" t="s">
        <v>7</v>
      </c>
      <c r="F4" s="495" t="s">
        <v>9</v>
      </c>
      <c r="G4" s="481"/>
      <c r="H4" s="466" t="s">
        <v>6</v>
      </c>
      <c r="I4" s="486" t="s">
        <v>3</v>
      </c>
      <c r="J4" s="478" t="s">
        <v>2</v>
      </c>
      <c r="K4" s="478" t="s">
        <v>5</v>
      </c>
      <c r="L4" s="478" t="s">
        <v>7</v>
      </c>
      <c r="M4" s="491" t="s">
        <v>9</v>
      </c>
    </row>
    <row r="5" spans="1:13" s="1" customFormat="1" ht="24" customHeight="1" thickBot="1">
      <c r="A5" s="468"/>
      <c r="B5" s="487"/>
      <c r="C5" s="479"/>
      <c r="D5" s="479"/>
      <c r="E5" s="494"/>
      <c r="F5" s="496"/>
      <c r="G5" s="482"/>
      <c r="H5" s="468"/>
      <c r="I5" s="487"/>
      <c r="J5" s="479"/>
      <c r="K5" s="479"/>
      <c r="L5" s="479"/>
      <c r="M5" s="492"/>
    </row>
    <row r="6" spans="1:13" s="2" customFormat="1" ht="30" customHeight="1">
      <c r="A6" s="466">
        <v>1</v>
      </c>
      <c r="B6" s="488" t="s">
        <v>98</v>
      </c>
      <c r="C6" s="179" t="s">
        <v>99</v>
      </c>
      <c r="D6" s="4" t="s">
        <v>100</v>
      </c>
      <c r="E6" s="172">
        <v>73</v>
      </c>
      <c r="F6" s="177">
        <v>7</v>
      </c>
      <c r="G6" s="482"/>
      <c r="H6" s="466">
        <v>8</v>
      </c>
      <c r="I6" s="470" t="s">
        <v>61</v>
      </c>
      <c r="J6" s="163" t="s">
        <v>62</v>
      </c>
      <c r="K6" s="4" t="s">
        <v>63</v>
      </c>
      <c r="L6" s="172">
        <v>82</v>
      </c>
      <c r="M6" s="167"/>
    </row>
    <row r="7" spans="1:13" s="2" customFormat="1" ht="30" customHeight="1">
      <c r="A7" s="467"/>
      <c r="B7" s="464"/>
      <c r="C7" s="180" t="s">
        <v>101</v>
      </c>
      <c r="D7" s="5" t="s">
        <v>102</v>
      </c>
      <c r="E7" s="173">
        <v>81</v>
      </c>
      <c r="F7" s="178"/>
      <c r="G7" s="482"/>
      <c r="H7" s="467"/>
      <c r="I7" s="471"/>
      <c r="J7" s="164" t="s">
        <v>64</v>
      </c>
      <c r="K7" s="5" t="s">
        <v>65</v>
      </c>
      <c r="L7" s="173">
        <v>75</v>
      </c>
      <c r="M7" s="168" t="s">
        <v>55</v>
      </c>
    </row>
    <row r="8" spans="1:13" s="2" customFormat="1" ht="30" customHeight="1" thickBot="1">
      <c r="A8" s="473"/>
      <c r="B8" s="489"/>
      <c r="C8" s="181" t="s">
        <v>103</v>
      </c>
      <c r="D8" s="161" t="s">
        <v>104</v>
      </c>
      <c r="E8" s="175">
        <v>76</v>
      </c>
      <c r="F8" s="170" t="s">
        <v>105</v>
      </c>
      <c r="G8" s="482"/>
      <c r="H8" s="468"/>
      <c r="I8" s="474"/>
      <c r="J8" s="165" t="s">
        <v>66</v>
      </c>
      <c r="K8" s="162" t="s">
        <v>67</v>
      </c>
      <c r="L8" s="174">
        <v>86</v>
      </c>
      <c r="M8" s="169"/>
    </row>
    <row r="9" spans="1:13" s="2" customFormat="1" ht="30" customHeight="1">
      <c r="A9" s="469">
        <v>2</v>
      </c>
      <c r="B9" s="463" t="s">
        <v>155</v>
      </c>
      <c r="C9" s="182" t="s">
        <v>45</v>
      </c>
      <c r="D9" s="6" t="s">
        <v>42</v>
      </c>
      <c r="E9" s="176">
        <v>92</v>
      </c>
      <c r="F9" s="171"/>
      <c r="G9" s="482"/>
      <c r="H9" s="466">
        <v>9</v>
      </c>
      <c r="I9" s="470" t="s">
        <v>56</v>
      </c>
      <c r="J9" s="163" t="s">
        <v>57</v>
      </c>
      <c r="K9" s="4" t="s">
        <v>58</v>
      </c>
      <c r="L9" s="172">
        <v>69</v>
      </c>
      <c r="M9" s="167" t="s">
        <v>52</v>
      </c>
    </row>
    <row r="10" spans="1:13" s="2" customFormat="1" ht="30" customHeight="1">
      <c r="A10" s="467"/>
      <c r="B10" s="464"/>
      <c r="C10" s="180" t="s">
        <v>46</v>
      </c>
      <c r="D10" s="5" t="s">
        <v>43</v>
      </c>
      <c r="E10" s="173">
        <v>66</v>
      </c>
      <c r="F10" s="168" t="s">
        <v>48</v>
      </c>
      <c r="G10" s="482"/>
      <c r="H10" s="467"/>
      <c r="I10" s="471"/>
      <c r="J10" s="164" t="s">
        <v>60</v>
      </c>
      <c r="K10" s="5" t="s">
        <v>59</v>
      </c>
      <c r="L10" s="173">
        <v>82</v>
      </c>
      <c r="M10" s="168"/>
    </row>
    <row r="11" spans="1:13" s="2" customFormat="1" ht="31.5" customHeight="1" thickBot="1">
      <c r="A11" s="467"/>
      <c r="B11" s="464"/>
      <c r="C11" s="180" t="s">
        <v>47</v>
      </c>
      <c r="D11" s="5" t="s">
        <v>44</v>
      </c>
      <c r="E11" s="173">
        <v>84</v>
      </c>
      <c r="F11" s="168"/>
      <c r="G11" s="482"/>
      <c r="H11" s="473"/>
      <c r="I11" s="472"/>
      <c r="J11" s="166"/>
      <c r="K11" s="161"/>
      <c r="L11" s="175"/>
      <c r="M11" s="170"/>
    </row>
    <row r="12" spans="1:13" s="2" customFormat="1" ht="30" customHeight="1">
      <c r="A12" s="466">
        <v>3</v>
      </c>
      <c r="B12" s="475" t="s">
        <v>23</v>
      </c>
      <c r="C12" s="179" t="s">
        <v>24</v>
      </c>
      <c r="D12" s="4" t="s">
        <v>25</v>
      </c>
      <c r="E12" s="172">
        <v>70</v>
      </c>
      <c r="F12" s="167" t="s">
        <v>41</v>
      </c>
      <c r="G12" s="482"/>
      <c r="H12" s="466">
        <v>10</v>
      </c>
      <c r="I12" s="470" t="s">
        <v>89</v>
      </c>
      <c r="J12" s="163" t="s">
        <v>90</v>
      </c>
      <c r="K12" s="4" t="s">
        <v>91</v>
      </c>
      <c r="L12" s="172">
        <v>74</v>
      </c>
      <c r="M12" s="167" t="s">
        <v>92</v>
      </c>
    </row>
    <row r="13" spans="1:13" s="2" customFormat="1" ht="30" customHeight="1">
      <c r="A13" s="467"/>
      <c r="B13" s="476"/>
      <c r="C13" s="180" t="s">
        <v>26</v>
      </c>
      <c r="D13" s="5" t="s">
        <v>27</v>
      </c>
      <c r="E13" s="173">
        <v>82</v>
      </c>
      <c r="F13" s="168"/>
      <c r="G13" s="482"/>
      <c r="H13" s="467"/>
      <c r="I13" s="471"/>
      <c r="J13" s="164" t="s">
        <v>93</v>
      </c>
      <c r="K13" s="5" t="s">
        <v>94</v>
      </c>
      <c r="L13" s="173">
        <v>82</v>
      </c>
      <c r="M13" s="168"/>
    </row>
    <row r="14" spans="1:13" s="2" customFormat="1" ht="30" customHeight="1" thickBot="1">
      <c r="A14" s="473"/>
      <c r="B14" s="477"/>
      <c r="C14" s="181" t="s">
        <v>28</v>
      </c>
      <c r="D14" s="161" t="s">
        <v>29</v>
      </c>
      <c r="E14" s="175">
        <v>73</v>
      </c>
      <c r="F14" s="170" t="s">
        <v>30</v>
      </c>
      <c r="G14" s="482"/>
      <c r="H14" s="468"/>
      <c r="I14" s="474"/>
      <c r="J14" s="165" t="s">
        <v>95</v>
      </c>
      <c r="K14" s="162" t="s">
        <v>96</v>
      </c>
      <c r="L14" s="174">
        <v>62</v>
      </c>
      <c r="M14" s="169" t="s">
        <v>97</v>
      </c>
    </row>
    <row r="15" spans="1:13" s="2" customFormat="1" ht="30" customHeight="1">
      <c r="A15" s="469">
        <v>4</v>
      </c>
      <c r="B15" s="463" t="s">
        <v>13</v>
      </c>
      <c r="C15" s="182" t="s">
        <v>14</v>
      </c>
      <c r="D15" s="6" t="s">
        <v>16</v>
      </c>
      <c r="E15" s="176">
        <v>71</v>
      </c>
      <c r="F15" s="171" t="s">
        <v>40</v>
      </c>
      <c r="G15" s="482"/>
      <c r="H15" s="466">
        <v>11</v>
      </c>
      <c r="I15" s="483" t="s">
        <v>195</v>
      </c>
      <c r="J15" s="163" t="s">
        <v>75</v>
      </c>
      <c r="K15" s="4" t="s">
        <v>76</v>
      </c>
      <c r="L15" s="172">
        <v>95</v>
      </c>
      <c r="M15" s="167"/>
    </row>
    <row r="16" spans="1:13" s="2" customFormat="1" ht="30" customHeight="1">
      <c r="A16" s="467"/>
      <c r="B16" s="464"/>
      <c r="C16" s="180" t="s">
        <v>17</v>
      </c>
      <c r="D16" s="5" t="s">
        <v>15</v>
      </c>
      <c r="E16" s="173">
        <v>84</v>
      </c>
      <c r="F16" s="168"/>
      <c r="G16" s="482"/>
      <c r="H16" s="467"/>
      <c r="I16" s="484"/>
      <c r="J16" s="164" t="s">
        <v>77</v>
      </c>
      <c r="K16" s="5" t="s">
        <v>78</v>
      </c>
      <c r="L16" s="173">
        <v>70</v>
      </c>
      <c r="M16" s="168"/>
    </row>
    <row r="17" spans="1:13" s="2" customFormat="1" ht="30" customHeight="1" thickBot="1">
      <c r="A17" s="468"/>
      <c r="B17" s="465"/>
      <c r="C17" s="183"/>
      <c r="D17" s="162"/>
      <c r="E17" s="174"/>
      <c r="F17" s="169"/>
      <c r="G17" s="482"/>
      <c r="H17" s="473"/>
      <c r="I17" s="485"/>
      <c r="J17" s="166" t="s">
        <v>79</v>
      </c>
      <c r="K17" s="161" t="s">
        <v>80</v>
      </c>
      <c r="L17" s="175">
        <v>59</v>
      </c>
      <c r="M17" s="170" t="s">
        <v>81</v>
      </c>
    </row>
    <row r="18" spans="1:13" ht="30" customHeight="1">
      <c r="A18" s="466">
        <v>5</v>
      </c>
      <c r="B18" s="488" t="s">
        <v>18</v>
      </c>
      <c r="C18" s="179" t="s">
        <v>19</v>
      </c>
      <c r="D18" s="4" t="s">
        <v>20</v>
      </c>
      <c r="E18" s="172">
        <v>80</v>
      </c>
      <c r="F18" s="167"/>
      <c r="H18" s="469">
        <v>12</v>
      </c>
      <c r="I18" s="497" t="s">
        <v>31</v>
      </c>
      <c r="J18" s="184" t="s">
        <v>32</v>
      </c>
      <c r="K18" s="6" t="s">
        <v>33</v>
      </c>
      <c r="L18" s="176">
        <v>85</v>
      </c>
      <c r="M18" s="171"/>
    </row>
    <row r="19" spans="1:13" ht="30" customHeight="1">
      <c r="A19" s="467"/>
      <c r="B19" s="464"/>
      <c r="C19" s="180" t="s">
        <v>21</v>
      </c>
      <c r="D19" s="5" t="s">
        <v>22</v>
      </c>
      <c r="E19" s="173">
        <v>65</v>
      </c>
      <c r="F19" s="168" t="s">
        <v>39</v>
      </c>
      <c r="H19" s="467"/>
      <c r="I19" s="471"/>
      <c r="J19" s="164" t="s">
        <v>34</v>
      </c>
      <c r="K19" s="5" t="s">
        <v>35</v>
      </c>
      <c r="L19" s="173">
        <v>88</v>
      </c>
      <c r="M19" s="168"/>
    </row>
    <row r="20" spans="1:13" ht="30" customHeight="1" thickBot="1">
      <c r="A20" s="473"/>
      <c r="B20" s="489"/>
      <c r="C20" s="181"/>
      <c r="D20" s="161"/>
      <c r="E20" s="175"/>
      <c r="F20" s="170"/>
      <c r="H20" s="468"/>
      <c r="I20" s="474"/>
      <c r="J20" s="165" t="s">
        <v>36</v>
      </c>
      <c r="K20" s="162" t="s">
        <v>37</v>
      </c>
      <c r="L20" s="174">
        <v>78</v>
      </c>
      <c r="M20" s="169" t="s">
        <v>38</v>
      </c>
    </row>
    <row r="21" spans="1:13" ht="30" customHeight="1">
      <c r="A21" s="469">
        <v>6</v>
      </c>
      <c r="B21" s="463" t="s">
        <v>49</v>
      </c>
      <c r="C21" s="182" t="s">
        <v>50</v>
      </c>
      <c r="D21" s="6" t="s">
        <v>51</v>
      </c>
      <c r="E21" s="176">
        <v>69</v>
      </c>
      <c r="F21" s="171" t="s">
        <v>52</v>
      </c>
      <c r="H21" s="466">
        <v>13</v>
      </c>
      <c r="I21" s="470" t="s">
        <v>82</v>
      </c>
      <c r="J21" s="163" t="s">
        <v>83</v>
      </c>
      <c r="K21" s="4" t="s">
        <v>84</v>
      </c>
      <c r="L21" s="172">
        <v>81</v>
      </c>
      <c r="M21" s="167"/>
    </row>
    <row r="22" spans="1:13" ht="30" customHeight="1">
      <c r="A22" s="467"/>
      <c r="B22" s="464"/>
      <c r="C22" s="180" t="s">
        <v>53</v>
      </c>
      <c r="D22" s="5" t="s">
        <v>54</v>
      </c>
      <c r="E22" s="173">
        <v>75</v>
      </c>
      <c r="F22" s="168" t="s">
        <v>55</v>
      </c>
      <c r="H22" s="467"/>
      <c r="I22" s="471"/>
      <c r="J22" s="164" t="s">
        <v>85</v>
      </c>
      <c r="K22" s="5" t="s">
        <v>86</v>
      </c>
      <c r="L22" s="173">
        <v>94</v>
      </c>
      <c r="M22" s="168"/>
    </row>
    <row r="23" spans="1:13" ht="30" customHeight="1" thickBot="1">
      <c r="A23" s="468"/>
      <c r="B23" s="465"/>
      <c r="C23" s="183"/>
      <c r="D23" s="162"/>
      <c r="E23" s="174"/>
      <c r="F23" s="169"/>
      <c r="H23" s="473"/>
      <c r="I23" s="472"/>
      <c r="J23" s="166" t="s">
        <v>87</v>
      </c>
      <c r="K23" s="161" t="s">
        <v>88</v>
      </c>
      <c r="L23" s="175">
        <v>99</v>
      </c>
      <c r="M23" s="170"/>
    </row>
    <row r="24" spans="1:13" ht="30" customHeight="1">
      <c r="A24" s="466">
        <v>7</v>
      </c>
      <c r="B24" s="488" t="s">
        <v>68</v>
      </c>
      <c r="C24" s="179" t="s">
        <v>69</v>
      </c>
      <c r="D24" s="4" t="s">
        <v>70</v>
      </c>
      <c r="E24" s="172">
        <v>80</v>
      </c>
      <c r="F24" s="167"/>
    </row>
    <row r="25" spans="1:13" ht="30" customHeight="1">
      <c r="A25" s="467"/>
      <c r="B25" s="464"/>
      <c r="C25" s="180" t="s">
        <v>71</v>
      </c>
      <c r="D25" s="5" t="s">
        <v>72</v>
      </c>
      <c r="E25" s="173">
        <v>80</v>
      </c>
      <c r="F25" s="168"/>
    </row>
    <row r="26" spans="1:13" ht="30" customHeight="1" thickBot="1">
      <c r="A26" s="473"/>
      <c r="B26" s="489"/>
      <c r="C26" s="181" t="s">
        <v>73</v>
      </c>
      <c r="D26" s="161" t="s">
        <v>74</v>
      </c>
      <c r="E26" s="175">
        <v>93</v>
      </c>
      <c r="F26" s="170"/>
    </row>
  </sheetData>
  <mergeCells count="41">
    <mergeCell ref="I4:I5"/>
    <mergeCell ref="A24:A26"/>
    <mergeCell ref="B24:B26"/>
    <mergeCell ref="A21:A23"/>
    <mergeCell ref="B21:B23"/>
    <mergeCell ref="H21:H23"/>
    <mergeCell ref="I21:I23"/>
    <mergeCell ref="C4:C5"/>
    <mergeCell ref="H4:H5"/>
    <mergeCell ref="A18:A20"/>
    <mergeCell ref="B18:B20"/>
    <mergeCell ref="H18:H20"/>
    <mergeCell ref="H6:H8"/>
    <mergeCell ref="A6:A8"/>
    <mergeCell ref="D4:D5"/>
    <mergeCell ref="I18:I20"/>
    <mergeCell ref="J4:J5"/>
    <mergeCell ref="K4:K5"/>
    <mergeCell ref="A1:M1"/>
    <mergeCell ref="G4:G17"/>
    <mergeCell ref="H15:H17"/>
    <mergeCell ref="I15:I17"/>
    <mergeCell ref="B4:B5"/>
    <mergeCell ref="B6:B8"/>
    <mergeCell ref="A3:M3"/>
    <mergeCell ref="A15:A17"/>
    <mergeCell ref="M4:M5"/>
    <mergeCell ref="A4:A5"/>
    <mergeCell ref="I6:I8"/>
    <mergeCell ref="L4:L5"/>
    <mergeCell ref="E4:E5"/>
    <mergeCell ref="F4:F5"/>
    <mergeCell ref="B15:B17"/>
    <mergeCell ref="H12:H14"/>
    <mergeCell ref="A9:A11"/>
    <mergeCell ref="I9:I11"/>
    <mergeCell ref="H9:H11"/>
    <mergeCell ref="B9:B11"/>
    <mergeCell ref="I12:I14"/>
    <mergeCell ref="B12:B14"/>
    <mergeCell ref="A12:A14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81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7"/>
  <sheetViews>
    <sheetView tabSelected="1" workbookViewId="0">
      <selection sqref="A1:J1"/>
    </sheetView>
  </sheetViews>
  <sheetFormatPr defaultRowHeight="15"/>
  <cols>
    <col min="1" max="1" width="7.85546875" style="39" customWidth="1"/>
    <col min="2" max="2" width="19.28515625" style="39" customWidth="1"/>
    <col min="3" max="3" width="7.140625" style="39" customWidth="1"/>
    <col min="4" max="4" width="11.5703125" style="39" customWidth="1"/>
    <col min="5" max="5" width="7" style="39" customWidth="1"/>
    <col min="6" max="6" width="10" style="39" customWidth="1"/>
    <col min="7" max="7" width="17" style="39" customWidth="1"/>
    <col min="8" max="8" width="10" style="39" customWidth="1"/>
    <col min="9" max="9" width="8.85546875" style="39" customWidth="1"/>
    <col min="10" max="10" width="9" style="39" customWidth="1"/>
  </cols>
  <sheetData>
    <row r="1" spans="1:10" ht="19.5">
      <c r="A1" s="480" t="s">
        <v>174</v>
      </c>
      <c r="B1" s="480"/>
      <c r="C1" s="480"/>
      <c r="D1" s="480"/>
      <c r="E1" s="480"/>
      <c r="F1" s="480"/>
      <c r="G1" s="480"/>
      <c r="H1" s="480"/>
      <c r="I1" s="480"/>
      <c r="J1" s="480"/>
    </row>
    <row r="2" spans="1:10" ht="17.25">
      <c r="A2" s="498" t="s">
        <v>175</v>
      </c>
      <c r="B2" s="498"/>
      <c r="C2" s="498"/>
      <c r="D2" s="498"/>
      <c r="E2" s="498"/>
      <c r="F2" s="498"/>
      <c r="G2" s="498"/>
      <c r="H2" s="498"/>
      <c r="I2" s="498"/>
      <c r="J2" s="498"/>
    </row>
    <row r="3" spans="1:10" ht="6" customHeight="1" thickBot="1"/>
    <row r="4" spans="1:10" s="2" customFormat="1">
      <c r="A4" s="499" t="s">
        <v>163</v>
      </c>
      <c r="B4" s="501" t="s">
        <v>3</v>
      </c>
      <c r="C4" s="503" t="s">
        <v>164</v>
      </c>
      <c r="D4" s="499" t="s">
        <v>165</v>
      </c>
      <c r="E4" s="491"/>
      <c r="F4" s="505" t="s">
        <v>166</v>
      </c>
      <c r="G4" s="506"/>
      <c r="H4" s="499" t="s">
        <v>167</v>
      </c>
      <c r="I4" s="506"/>
      <c r="J4" s="491"/>
    </row>
    <row r="5" spans="1:10" s="12" customFormat="1" ht="15.75" thickBot="1">
      <c r="A5" s="500"/>
      <c r="B5" s="502"/>
      <c r="C5" s="504"/>
      <c r="D5" s="46" t="s">
        <v>168</v>
      </c>
      <c r="E5" s="47" t="s">
        <v>163</v>
      </c>
      <c r="F5" s="48" t="s">
        <v>169</v>
      </c>
      <c r="G5" s="49" t="s">
        <v>170</v>
      </c>
      <c r="H5" s="46" t="s">
        <v>168</v>
      </c>
      <c r="I5" s="73" t="s">
        <v>171</v>
      </c>
      <c r="J5" s="47" t="s">
        <v>193</v>
      </c>
    </row>
    <row r="6" spans="1:10" s="2" customFormat="1" ht="24.95" customHeight="1">
      <c r="A6" s="50">
        <v>1</v>
      </c>
      <c r="B6" s="51" t="s">
        <v>172</v>
      </c>
      <c r="C6" s="38">
        <v>6</v>
      </c>
      <c r="D6" s="76">
        <v>41.55</v>
      </c>
      <c r="E6" s="77">
        <v>5</v>
      </c>
      <c r="F6" s="52">
        <v>700</v>
      </c>
      <c r="G6" s="53" t="s">
        <v>180</v>
      </c>
      <c r="H6" s="84">
        <v>40.700000000000003</v>
      </c>
      <c r="I6" s="75">
        <v>679</v>
      </c>
      <c r="J6" s="80">
        <v>12</v>
      </c>
    </row>
    <row r="7" spans="1:10" s="2" customFormat="1" ht="24.95" customHeight="1">
      <c r="A7" s="66">
        <v>2</v>
      </c>
      <c r="B7" s="64" t="s">
        <v>18</v>
      </c>
      <c r="C7" s="65">
        <v>5</v>
      </c>
      <c r="D7" s="85">
        <v>41.1</v>
      </c>
      <c r="E7" s="56">
        <v>1</v>
      </c>
      <c r="F7" s="67">
        <v>700</v>
      </c>
      <c r="G7" s="71" t="s">
        <v>181</v>
      </c>
      <c r="H7" s="70">
        <v>40.909999999999997</v>
      </c>
      <c r="I7" s="74">
        <v>667</v>
      </c>
      <c r="J7" s="65">
        <v>9</v>
      </c>
    </row>
    <row r="8" spans="1:10" s="2" customFormat="1" ht="24.95" customHeight="1">
      <c r="A8" s="66">
        <v>3</v>
      </c>
      <c r="B8" s="64" t="s">
        <v>23</v>
      </c>
      <c r="C8" s="65">
        <v>3</v>
      </c>
      <c r="D8" s="72">
        <v>41.3</v>
      </c>
      <c r="E8" s="65">
        <v>2</v>
      </c>
      <c r="F8" s="67">
        <v>700</v>
      </c>
      <c r="G8" s="71" t="s">
        <v>182</v>
      </c>
      <c r="H8" s="70">
        <v>40.75</v>
      </c>
      <c r="I8" s="74">
        <v>565</v>
      </c>
      <c r="J8" s="65">
        <v>12</v>
      </c>
    </row>
    <row r="9" spans="1:10" s="2" customFormat="1" ht="24.95" customHeight="1">
      <c r="A9" s="66">
        <v>4</v>
      </c>
      <c r="B9" s="64" t="s">
        <v>176</v>
      </c>
      <c r="C9" s="65">
        <v>4</v>
      </c>
      <c r="D9" s="72">
        <v>41.76</v>
      </c>
      <c r="E9" s="65">
        <v>7</v>
      </c>
      <c r="F9" s="67">
        <v>697</v>
      </c>
      <c r="G9" s="71" t="s">
        <v>173</v>
      </c>
      <c r="H9" s="70">
        <v>41.04</v>
      </c>
      <c r="I9" s="74">
        <v>579</v>
      </c>
      <c r="J9" s="65">
        <v>9</v>
      </c>
    </row>
    <row r="10" spans="1:10" s="2" customFormat="1" ht="24.95" customHeight="1">
      <c r="A10" s="66">
        <v>5</v>
      </c>
      <c r="B10" s="64" t="s">
        <v>82</v>
      </c>
      <c r="C10" s="65">
        <v>13</v>
      </c>
      <c r="D10" s="72">
        <v>41.76</v>
      </c>
      <c r="E10" s="65">
        <v>8</v>
      </c>
      <c r="F10" s="67">
        <v>692</v>
      </c>
      <c r="G10" s="71" t="s">
        <v>183</v>
      </c>
      <c r="H10" s="70">
        <v>41.23</v>
      </c>
      <c r="I10" s="74">
        <v>469</v>
      </c>
      <c r="J10" s="65">
        <v>12</v>
      </c>
    </row>
    <row r="11" spans="1:10" s="2" customFormat="1" ht="24.95" customHeight="1">
      <c r="A11" s="66">
        <v>6</v>
      </c>
      <c r="B11" s="64" t="s">
        <v>56</v>
      </c>
      <c r="C11" s="65">
        <v>9</v>
      </c>
      <c r="D11" s="72">
        <v>41.53</v>
      </c>
      <c r="E11" s="65">
        <v>4</v>
      </c>
      <c r="F11" s="67">
        <v>690</v>
      </c>
      <c r="G11" s="71" t="s">
        <v>185</v>
      </c>
      <c r="H11" s="70">
        <v>41.23</v>
      </c>
      <c r="I11" s="74">
        <v>327</v>
      </c>
      <c r="J11" s="65">
        <v>12</v>
      </c>
    </row>
    <row r="12" spans="1:10" s="2" customFormat="1" ht="24.95" customHeight="1">
      <c r="A12" s="66">
        <v>7</v>
      </c>
      <c r="B12" s="64" t="s">
        <v>194</v>
      </c>
      <c r="C12" s="65">
        <v>11</v>
      </c>
      <c r="D12" s="72">
        <v>41.69</v>
      </c>
      <c r="E12" s="65">
        <v>6</v>
      </c>
      <c r="F12" s="67">
        <v>685</v>
      </c>
      <c r="G12" s="71" t="s">
        <v>184</v>
      </c>
      <c r="H12" s="70">
        <v>40.869999999999997</v>
      </c>
      <c r="I12" s="74">
        <v>112</v>
      </c>
      <c r="J12" s="65">
        <v>1</v>
      </c>
    </row>
    <row r="13" spans="1:10" s="2" customFormat="1" ht="24.95" customHeight="1">
      <c r="A13" s="66">
        <v>8</v>
      </c>
      <c r="B13" s="54" t="s">
        <v>177</v>
      </c>
      <c r="C13" s="55">
        <v>2</v>
      </c>
      <c r="D13" s="72">
        <v>41.48</v>
      </c>
      <c r="E13" s="60">
        <v>3</v>
      </c>
      <c r="F13" s="57">
        <v>683</v>
      </c>
      <c r="G13" s="58" t="s">
        <v>186</v>
      </c>
      <c r="H13" s="59">
        <v>41.27</v>
      </c>
      <c r="I13" s="74">
        <v>598</v>
      </c>
      <c r="J13" s="55">
        <v>12</v>
      </c>
    </row>
    <row r="14" spans="1:10" s="2" customFormat="1" ht="24.95" customHeight="1">
      <c r="A14" s="66">
        <v>9</v>
      </c>
      <c r="B14" s="54" t="s">
        <v>178</v>
      </c>
      <c r="C14" s="55">
        <v>12</v>
      </c>
      <c r="D14" s="72">
        <v>41.94</v>
      </c>
      <c r="E14" s="55">
        <v>9</v>
      </c>
      <c r="F14" s="57">
        <v>683</v>
      </c>
      <c r="G14" s="58" t="s">
        <v>186</v>
      </c>
      <c r="H14" s="59">
        <v>41.56</v>
      </c>
      <c r="I14" s="74">
        <v>604</v>
      </c>
      <c r="J14" s="55">
        <v>88</v>
      </c>
    </row>
    <row r="15" spans="1:10" s="2" customFormat="1" ht="24.95" customHeight="1">
      <c r="A15" s="66">
        <v>10</v>
      </c>
      <c r="B15" s="54" t="s">
        <v>89</v>
      </c>
      <c r="C15" s="55">
        <v>10</v>
      </c>
      <c r="D15" s="72">
        <v>41.96</v>
      </c>
      <c r="E15" s="60">
        <v>10</v>
      </c>
      <c r="F15" s="61">
        <v>682</v>
      </c>
      <c r="G15" s="62" t="s">
        <v>187</v>
      </c>
      <c r="H15" s="63">
        <v>41.1</v>
      </c>
      <c r="I15" s="74">
        <v>448</v>
      </c>
      <c r="J15" s="55">
        <v>6</v>
      </c>
    </row>
    <row r="16" spans="1:10" s="2" customFormat="1" ht="24.95" customHeight="1">
      <c r="A16" s="66">
        <v>11</v>
      </c>
      <c r="B16" s="54" t="s">
        <v>179</v>
      </c>
      <c r="C16" s="55">
        <v>8</v>
      </c>
      <c r="D16" s="72">
        <v>42.5</v>
      </c>
      <c r="E16" s="60">
        <v>11</v>
      </c>
      <c r="F16" s="57">
        <v>678</v>
      </c>
      <c r="G16" s="58" t="s">
        <v>188</v>
      </c>
      <c r="H16" s="37">
        <v>41.49</v>
      </c>
      <c r="I16" s="74">
        <v>492</v>
      </c>
      <c r="J16" s="55">
        <v>6</v>
      </c>
    </row>
    <row r="17" spans="1:10" s="2" customFormat="1" ht="24.95" customHeight="1">
      <c r="A17" s="66">
        <v>12</v>
      </c>
      <c r="B17" s="54" t="s">
        <v>98</v>
      </c>
      <c r="C17" s="55">
        <v>1</v>
      </c>
      <c r="D17" s="72">
        <v>42.72</v>
      </c>
      <c r="E17" s="55">
        <v>12</v>
      </c>
      <c r="F17" s="57">
        <v>668</v>
      </c>
      <c r="G17" s="58" t="s">
        <v>189</v>
      </c>
      <c r="H17" s="59">
        <v>41.89</v>
      </c>
      <c r="I17" s="74">
        <v>565</v>
      </c>
      <c r="J17" s="55">
        <v>4</v>
      </c>
    </row>
    <row r="18" spans="1:10" s="2" customFormat="1" ht="24.95" customHeight="1" thickBot="1">
      <c r="A18" s="81">
        <v>13</v>
      </c>
      <c r="B18" s="82" t="s">
        <v>68</v>
      </c>
      <c r="C18" s="79">
        <v>7</v>
      </c>
      <c r="D18" s="78">
        <v>43.63</v>
      </c>
      <c r="E18" s="79">
        <v>13</v>
      </c>
      <c r="F18" s="83">
        <v>665</v>
      </c>
      <c r="G18" s="49" t="s">
        <v>190</v>
      </c>
      <c r="H18" s="46">
        <v>41.98</v>
      </c>
      <c r="I18" s="73">
        <v>642</v>
      </c>
      <c r="J18" s="47">
        <v>11</v>
      </c>
    </row>
    <row r="20" spans="1:10">
      <c r="A20" s="68" t="s">
        <v>316</v>
      </c>
    </row>
    <row r="21" spans="1:10" s="39" customFormat="1">
      <c r="A21" s="69" t="s">
        <v>317</v>
      </c>
    </row>
    <row r="22" spans="1:10" s="39" customFormat="1" ht="3.75" customHeight="1">
      <c r="A22" s="69"/>
    </row>
    <row r="23" spans="1:10" s="39" customFormat="1">
      <c r="A23" s="462" t="s">
        <v>318</v>
      </c>
    </row>
    <row r="24" spans="1:10">
      <c r="A24" s="68" t="s">
        <v>321</v>
      </c>
    </row>
    <row r="25" spans="1:10">
      <c r="A25" s="68" t="s">
        <v>323</v>
      </c>
    </row>
    <row r="26" spans="1:10">
      <c r="A26" s="68" t="s">
        <v>324</v>
      </c>
    </row>
    <row r="27" spans="1:10" ht="5.25" customHeight="1">
      <c r="A27" s="68"/>
    </row>
    <row r="28" spans="1:10">
      <c r="A28" s="68" t="s">
        <v>322</v>
      </c>
    </row>
    <row r="29" spans="1:10">
      <c r="A29" s="68" t="s">
        <v>319</v>
      </c>
    </row>
    <row r="30" spans="1:10">
      <c r="A30" s="68" t="s">
        <v>320</v>
      </c>
    </row>
    <row r="31" spans="1:10">
      <c r="A31" s="68" t="s">
        <v>325</v>
      </c>
    </row>
    <row r="32" spans="1:10">
      <c r="A32" s="68" t="s">
        <v>328</v>
      </c>
    </row>
    <row r="33" spans="1:1" ht="4.5" customHeight="1">
      <c r="A33" s="68"/>
    </row>
    <row r="34" spans="1:1">
      <c r="A34" s="68" t="s">
        <v>331</v>
      </c>
    </row>
    <row r="35" spans="1:1" ht="3.75" customHeight="1">
      <c r="A35" s="68"/>
    </row>
    <row r="36" spans="1:1">
      <c r="A36" s="68" t="s">
        <v>327</v>
      </c>
    </row>
    <row r="37" spans="1:1">
      <c r="A37" s="68" t="s">
        <v>326</v>
      </c>
    </row>
  </sheetData>
  <mergeCells count="8">
    <mergeCell ref="A1:J1"/>
    <mergeCell ref="A2:J2"/>
    <mergeCell ref="A4:A5"/>
    <mergeCell ref="B4:B5"/>
    <mergeCell ref="C4:C5"/>
    <mergeCell ref="D4:E4"/>
    <mergeCell ref="F4:G4"/>
    <mergeCell ref="H4:J4"/>
  </mergeCells>
  <pageMargins left="0.51181102362204722" right="0.5118110236220472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Q61"/>
  <sheetViews>
    <sheetView zoomScale="70" zoomScaleNormal="70" workbookViewId="0">
      <selection sqref="A1:Q1"/>
    </sheetView>
  </sheetViews>
  <sheetFormatPr defaultRowHeight="15"/>
  <cols>
    <col min="1" max="1" width="7.7109375" style="39" customWidth="1"/>
    <col min="2" max="2" width="20" customWidth="1"/>
    <col min="3" max="3" width="16.42578125" style="39" customWidth="1"/>
    <col min="4" max="4" width="12" style="39" customWidth="1"/>
    <col min="5" max="5" width="7.85546875" style="39" customWidth="1"/>
    <col min="6" max="6" width="7.85546875" customWidth="1"/>
    <col min="7" max="7" width="7.85546875" style="39" customWidth="1"/>
    <col min="8" max="8" width="20.5703125" customWidth="1"/>
    <col min="9" max="9" width="16.42578125" style="39" customWidth="1"/>
    <col min="10" max="10" width="12.140625" style="39" customWidth="1"/>
    <col min="11" max="11" width="8.140625" style="39" customWidth="1"/>
    <col min="12" max="12" width="8" customWidth="1"/>
    <col min="13" max="13" width="7.85546875" style="39" customWidth="1"/>
    <col min="14" max="14" width="21.7109375" customWidth="1"/>
    <col min="15" max="15" width="17" style="39" customWidth="1"/>
    <col min="16" max="16" width="13" style="39" customWidth="1"/>
    <col min="17" max="17" width="8.7109375" style="39" customWidth="1"/>
  </cols>
  <sheetData>
    <row r="1" spans="1:17" ht="26.25">
      <c r="A1" s="518" t="s">
        <v>12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</row>
    <row r="2" spans="1:17" ht="4.5" customHeight="1"/>
    <row r="3" spans="1:17" ht="23.25">
      <c r="A3" s="519" t="s">
        <v>253</v>
      </c>
      <c r="B3" s="519"/>
      <c r="C3" s="519"/>
      <c r="D3" s="519"/>
      <c r="E3" s="519"/>
      <c r="F3" s="241"/>
      <c r="G3" s="519" t="s">
        <v>254</v>
      </c>
      <c r="H3" s="519"/>
      <c r="I3" s="519"/>
      <c r="J3" s="519"/>
      <c r="K3" s="519"/>
      <c r="M3" s="519" t="s">
        <v>255</v>
      </c>
      <c r="N3" s="519"/>
      <c r="O3" s="519"/>
      <c r="P3" s="519"/>
      <c r="Q3" s="519"/>
    </row>
    <row r="4" spans="1:17" ht="3.75" customHeight="1" thickBot="1"/>
    <row r="5" spans="1:17" s="243" customFormat="1" ht="16.5" customHeight="1">
      <c r="A5" s="515"/>
      <c r="B5" s="507" t="s">
        <v>2</v>
      </c>
      <c r="C5" s="509" t="s">
        <v>3</v>
      </c>
      <c r="D5" s="511" t="s">
        <v>192</v>
      </c>
      <c r="E5" s="513" t="s">
        <v>4</v>
      </c>
      <c r="F5" s="242"/>
      <c r="G5" s="515"/>
      <c r="H5" s="507" t="s">
        <v>2</v>
      </c>
      <c r="I5" s="509" t="s">
        <v>3</v>
      </c>
      <c r="J5" s="511" t="s">
        <v>156</v>
      </c>
      <c r="K5" s="513" t="s">
        <v>4</v>
      </c>
      <c r="M5" s="515"/>
      <c r="N5" s="507" t="s">
        <v>2</v>
      </c>
      <c r="O5" s="509" t="s">
        <v>3</v>
      </c>
      <c r="P5" s="511" t="s">
        <v>248</v>
      </c>
      <c r="Q5" s="513" t="s">
        <v>4</v>
      </c>
    </row>
    <row r="6" spans="1:17" s="243" customFormat="1" ht="19.149999999999999" customHeight="1" thickBot="1">
      <c r="A6" s="516"/>
      <c r="B6" s="517"/>
      <c r="C6" s="520"/>
      <c r="D6" s="521"/>
      <c r="E6" s="522"/>
      <c r="F6" s="242"/>
      <c r="G6" s="523"/>
      <c r="H6" s="508"/>
      <c r="I6" s="510"/>
      <c r="J6" s="512"/>
      <c r="K6" s="514"/>
      <c r="M6" s="516"/>
      <c r="N6" s="517"/>
      <c r="O6" s="520"/>
      <c r="P6" s="521"/>
      <c r="Q6" s="522"/>
    </row>
    <row r="7" spans="1:17" s="2" customFormat="1" ht="27.95" customHeight="1">
      <c r="A7" s="266">
        <v>1</v>
      </c>
      <c r="B7" s="267" t="s">
        <v>53</v>
      </c>
      <c r="C7" s="268" t="s">
        <v>246</v>
      </c>
      <c r="D7" s="269">
        <v>40.700000000000003</v>
      </c>
      <c r="E7" s="270" t="s">
        <v>245</v>
      </c>
      <c r="F7" s="244"/>
      <c r="G7" s="266">
        <v>1</v>
      </c>
      <c r="H7" s="325" t="s">
        <v>53</v>
      </c>
      <c r="I7" s="326" t="s">
        <v>246</v>
      </c>
      <c r="J7" s="327">
        <v>41.18</v>
      </c>
      <c r="K7" s="328">
        <v>2</v>
      </c>
      <c r="M7" s="266">
        <v>1</v>
      </c>
      <c r="N7" s="325" t="s">
        <v>53</v>
      </c>
      <c r="O7" s="268" t="s">
        <v>246</v>
      </c>
      <c r="P7" s="342">
        <v>0.21999999999999886</v>
      </c>
      <c r="Q7" s="328">
        <v>4</v>
      </c>
    </row>
    <row r="8" spans="1:17" s="2" customFormat="1" ht="27.95" customHeight="1">
      <c r="A8" s="298">
        <v>2</v>
      </c>
      <c r="B8" s="299" t="s">
        <v>24</v>
      </c>
      <c r="C8" s="300" t="s">
        <v>23</v>
      </c>
      <c r="D8" s="301">
        <f>40.55+0.2</f>
        <v>40.75</v>
      </c>
      <c r="E8" s="302">
        <v>12</v>
      </c>
      <c r="F8" s="244"/>
      <c r="G8" s="271">
        <v>2</v>
      </c>
      <c r="H8" s="329" t="s">
        <v>53</v>
      </c>
      <c r="I8" s="278" t="s">
        <v>246</v>
      </c>
      <c r="J8" s="330">
        <v>41.22</v>
      </c>
      <c r="K8" s="331" t="s">
        <v>245</v>
      </c>
      <c r="M8" s="298">
        <v>2</v>
      </c>
      <c r="N8" s="334" t="s">
        <v>26</v>
      </c>
      <c r="O8" s="300" t="s">
        <v>23</v>
      </c>
      <c r="P8" s="344">
        <v>0.25999999999999801</v>
      </c>
      <c r="Q8" s="336">
        <v>7</v>
      </c>
    </row>
    <row r="9" spans="1:17" s="2" customFormat="1" ht="27.95" customHeight="1">
      <c r="A9" s="276">
        <v>3</v>
      </c>
      <c r="B9" s="280" t="s">
        <v>53</v>
      </c>
      <c r="C9" s="281" t="s">
        <v>246</v>
      </c>
      <c r="D9" s="282">
        <v>40.75</v>
      </c>
      <c r="E9" s="283" t="s">
        <v>38</v>
      </c>
      <c r="F9" s="244"/>
      <c r="G9" s="284">
        <v>3</v>
      </c>
      <c r="H9" s="285" t="s">
        <v>21</v>
      </c>
      <c r="I9" s="294" t="s">
        <v>18</v>
      </c>
      <c r="J9" s="297">
        <v>41.3</v>
      </c>
      <c r="K9" s="288">
        <v>2</v>
      </c>
      <c r="M9" s="284">
        <v>3</v>
      </c>
      <c r="N9" s="285" t="s">
        <v>19</v>
      </c>
      <c r="O9" s="286" t="s">
        <v>18</v>
      </c>
      <c r="P9" s="345">
        <v>0.32999999999999829</v>
      </c>
      <c r="Q9" s="288">
        <v>13</v>
      </c>
    </row>
    <row r="10" spans="1:17" s="2" customFormat="1" ht="27.95" customHeight="1">
      <c r="A10" s="249">
        <v>4</v>
      </c>
      <c r="B10" s="220" t="s">
        <v>79</v>
      </c>
      <c r="C10" s="188" t="s">
        <v>195</v>
      </c>
      <c r="D10" s="248">
        <v>40.869999999999997</v>
      </c>
      <c r="E10" s="265">
        <v>1</v>
      </c>
      <c r="F10" s="244"/>
      <c r="G10" s="271">
        <v>4</v>
      </c>
      <c r="H10" s="272" t="s">
        <v>50</v>
      </c>
      <c r="I10" s="278" t="s">
        <v>246</v>
      </c>
      <c r="J10" s="274">
        <v>41.31</v>
      </c>
      <c r="K10" s="275">
        <v>1</v>
      </c>
      <c r="M10" s="307">
        <v>4</v>
      </c>
      <c r="N10" s="308" t="s">
        <v>14</v>
      </c>
      <c r="O10" s="309" t="s">
        <v>13</v>
      </c>
      <c r="P10" s="346">
        <v>0.32999999999999829</v>
      </c>
      <c r="Q10" s="311">
        <v>21</v>
      </c>
    </row>
    <row r="11" spans="1:17" s="2" customFormat="1" ht="27.95" customHeight="1">
      <c r="A11" s="276">
        <v>5</v>
      </c>
      <c r="B11" s="272" t="s">
        <v>50</v>
      </c>
      <c r="C11" s="273" t="s">
        <v>246</v>
      </c>
      <c r="D11" s="274">
        <v>40.9</v>
      </c>
      <c r="E11" s="275">
        <v>1</v>
      </c>
      <c r="F11" s="244"/>
      <c r="G11" s="284">
        <v>5</v>
      </c>
      <c r="H11" s="285" t="s">
        <v>19</v>
      </c>
      <c r="I11" s="294" t="s">
        <v>18</v>
      </c>
      <c r="J11" s="287">
        <v>41.32</v>
      </c>
      <c r="K11" s="288">
        <v>13</v>
      </c>
      <c r="M11" s="298">
        <v>5</v>
      </c>
      <c r="N11" s="299" t="s">
        <v>24</v>
      </c>
      <c r="O11" s="300" t="s">
        <v>23</v>
      </c>
      <c r="P11" s="344">
        <v>0.32999999999999829</v>
      </c>
      <c r="Q11" s="302">
        <v>4</v>
      </c>
    </row>
    <row r="12" spans="1:17" s="2" customFormat="1" ht="27.95" customHeight="1">
      <c r="A12" s="284">
        <v>6</v>
      </c>
      <c r="B12" s="285" t="s">
        <v>21</v>
      </c>
      <c r="C12" s="286" t="s">
        <v>18</v>
      </c>
      <c r="D12" s="287">
        <v>40.909999999999997</v>
      </c>
      <c r="E12" s="288">
        <v>1</v>
      </c>
      <c r="F12" s="244"/>
      <c r="G12" s="284">
        <v>6</v>
      </c>
      <c r="H12" s="285" t="s">
        <v>19</v>
      </c>
      <c r="I12" s="294" t="s">
        <v>18</v>
      </c>
      <c r="J12" s="287">
        <v>41.37</v>
      </c>
      <c r="K12" s="288">
        <v>2</v>
      </c>
      <c r="M12" s="245">
        <v>6</v>
      </c>
      <c r="N12" s="323" t="s">
        <v>45</v>
      </c>
      <c r="O12" s="189" t="s">
        <v>247</v>
      </c>
      <c r="P12" s="247">
        <v>0.33999999999999631</v>
      </c>
      <c r="Q12" s="265">
        <v>4</v>
      </c>
    </row>
    <row r="13" spans="1:17" s="2" customFormat="1" ht="27.95" customHeight="1">
      <c r="A13" s="284">
        <v>7</v>
      </c>
      <c r="B13" s="289" t="s">
        <v>21</v>
      </c>
      <c r="C13" s="286" t="s">
        <v>18</v>
      </c>
      <c r="D13" s="290">
        <v>40.909999999999997</v>
      </c>
      <c r="E13" s="291">
        <v>9</v>
      </c>
      <c r="F13" s="244"/>
      <c r="G13" s="284">
        <v>7</v>
      </c>
      <c r="H13" s="285" t="s">
        <v>21</v>
      </c>
      <c r="I13" s="294" t="s">
        <v>18</v>
      </c>
      <c r="J13" s="287">
        <v>41.38</v>
      </c>
      <c r="K13" s="288">
        <v>1</v>
      </c>
      <c r="M13" s="284">
        <v>7</v>
      </c>
      <c r="N13" s="285" t="s">
        <v>21</v>
      </c>
      <c r="O13" s="286" t="s">
        <v>18</v>
      </c>
      <c r="P13" s="345">
        <v>0.33999999999999631</v>
      </c>
      <c r="Q13" s="288">
        <v>10</v>
      </c>
    </row>
    <row r="14" spans="1:17" s="2" customFormat="1" ht="27.95" customHeight="1">
      <c r="A14" s="284">
        <v>8</v>
      </c>
      <c r="B14" s="285" t="s">
        <v>21</v>
      </c>
      <c r="C14" s="286" t="s">
        <v>18</v>
      </c>
      <c r="D14" s="287">
        <v>40.92</v>
      </c>
      <c r="E14" s="288">
        <v>2</v>
      </c>
      <c r="F14" s="244"/>
      <c r="G14" s="284">
        <v>8</v>
      </c>
      <c r="H14" s="285" t="s">
        <v>21</v>
      </c>
      <c r="I14" s="294" t="s">
        <v>18</v>
      </c>
      <c r="J14" s="287">
        <v>41.42</v>
      </c>
      <c r="K14" s="288">
        <v>1</v>
      </c>
      <c r="M14" s="271">
        <v>8</v>
      </c>
      <c r="N14" s="272" t="s">
        <v>53</v>
      </c>
      <c r="O14" s="273" t="s">
        <v>246</v>
      </c>
      <c r="P14" s="343">
        <v>0.35000000000000142</v>
      </c>
      <c r="Q14" s="275">
        <v>9</v>
      </c>
    </row>
    <row r="15" spans="1:17" s="2" customFormat="1" ht="27.95" customHeight="1">
      <c r="A15" s="284">
        <v>9</v>
      </c>
      <c r="B15" s="285" t="s">
        <v>19</v>
      </c>
      <c r="C15" s="286" t="s">
        <v>18</v>
      </c>
      <c r="D15" s="292">
        <v>40.92</v>
      </c>
      <c r="E15" s="288">
        <v>2</v>
      </c>
      <c r="F15" s="244"/>
      <c r="G15" s="298">
        <v>9</v>
      </c>
      <c r="H15" s="299" t="s">
        <v>24</v>
      </c>
      <c r="I15" s="333" t="s">
        <v>23</v>
      </c>
      <c r="J15" s="304">
        <v>41.43</v>
      </c>
      <c r="K15" s="302">
        <v>13</v>
      </c>
      <c r="M15" s="284">
        <v>9</v>
      </c>
      <c r="N15" s="285" t="s">
        <v>21</v>
      </c>
      <c r="O15" s="286" t="s">
        <v>18</v>
      </c>
      <c r="P15" s="345">
        <v>0.35000000000000142</v>
      </c>
      <c r="Q15" s="288">
        <v>3</v>
      </c>
    </row>
    <row r="16" spans="1:17" s="2" customFormat="1" ht="27.95" customHeight="1">
      <c r="A16" s="293">
        <v>10</v>
      </c>
      <c r="B16" s="285" t="s">
        <v>21</v>
      </c>
      <c r="C16" s="294" t="s">
        <v>18</v>
      </c>
      <c r="D16" s="295">
        <v>40.94</v>
      </c>
      <c r="E16" s="288">
        <v>1</v>
      </c>
      <c r="F16" s="244"/>
      <c r="G16" s="298">
        <v>10</v>
      </c>
      <c r="H16" s="334" t="s">
        <v>26</v>
      </c>
      <c r="I16" s="333" t="s">
        <v>23</v>
      </c>
      <c r="J16" s="335">
        <v>41.43</v>
      </c>
      <c r="K16" s="336">
        <v>7</v>
      </c>
      <c r="M16" s="298">
        <v>10</v>
      </c>
      <c r="N16" s="299" t="s">
        <v>24</v>
      </c>
      <c r="O16" s="300" t="s">
        <v>23</v>
      </c>
      <c r="P16" s="344">
        <v>0.35999999999999943</v>
      </c>
      <c r="Q16" s="302">
        <v>4</v>
      </c>
    </row>
    <row r="17" spans="1:17" s="2" customFormat="1" ht="27.95" customHeight="1">
      <c r="A17" s="298">
        <v>11</v>
      </c>
      <c r="B17" s="299" t="s">
        <v>24</v>
      </c>
      <c r="C17" s="300" t="s">
        <v>23</v>
      </c>
      <c r="D17" s="303">
        <v>40.94</v>
      </c>
      <c r="E17" s="302">
        <v>2</v>
      </c>
      <c r="F17" s="244"/>
      <c r="G17" s="271">
        <v>11</v>
      </c>
      <c r="H17" s="272" t="s">
        <v>50</v>
      </c>
      <c r="I17" s="278" t="s">
        <v>246</v>
      </c>
      <c r="J17" s="274">
        <v>41.44</v>
      </c>
      <c r="K17" s="275">
        <v>2</v>
      </c>
      <c r="M17" s="245">
        <v>11</v>
      </c>
      <c r="N17" s="323" t="s">
        <v>60</v>
      </c>
      <c r="O17" s="189" t="s">
        <v>56</v>
      </c>
      <c r="P17" s="247">
        <v>0.35999999999999943</v>
      </c>
      <c r="Q17" s="265">
        <v>6</v>
      </c>
    </row>
    <row r="18" spans="1:17" s="2" customFormat="1" ht="27.95" customHeight="1">
      <c r="A18" s="276">
        <v>12</v>
      </c>
      <c r="B18" s="272" t="s">
        <v>50</v>
      </c>
      <c r="C18" s="273" t="s">
        <v>246</v>
      </c>
      <c r="D18" s="274">
        <v>40.950000000000003</v>
      </c>
      <c r="E18" s="275">
        <v>1</v>
      </c>
      <c r="F18" s="244"/>
      <c r="G18" s="298">
        <v>12</v>
      </c>
      <c r="H18" s="299" t="s">
        <v>24</v>
      </c>
      <c r="I18" s="333" t="s">
        <v>23</v>
      </c>
      <c r="J18" s="304">
        <f>41.25+0.2</f>
        <v>41.45</v>
      </c>
      <c r="K18" s="302">
        <v>12</v>
      </c>
      <c r="M18" s="271">
        <v>12</v>
      </c>
      <c r="N18" s="272" t="s">
        <v>53</v>
      </c>
      <c r="O18" s="273" t="s">
        <v>246</v>
      </c>
      <c r="P18" s="343">
        <v>0.36999999999999744</v>
      </c>
      <c r="Q18" s="275">
        <v>88</v>
      </c>
    </row>
    <row r="19" spans="1:17" s="2" customFormat="1" ht="27.95" customHeight="1">
      <c r="A19" s="298">
        <v>13</v>
      </c>
      <c r="B19" s="299" t="s">
        <v>24</v>
      </c>
      <c r="C19" s="300" t="s">
        <v>23</v>
      </c>
      <c r="D19" s="304">
        <v>40.97</v>
      </c>
      <c r="E19" s="302">
        <v>13</v>
      </c>
      <c r="F19" s="244"/>
      <c r="G19" s="271">
        <v>13</v>
      </c>
      <c r="H19" s="272" t="s">
        <v>50</v>
      </c>
      <c r="I19" s="278" t="s">
        <v>246</v>
      </c>
      <c r="J19" s="274">
        <v>41.45</v>
      </c>
      <c r="K19" s="275">
        <v>1</v>
      </c>
      <c r="M19" s="284">
        <v>13</v>
      </c>
      <c r="N19" s="285" t="s">
        <v>21</v>
      </c>
      <c r="O19" s="286" t="s">
        <v>18</v>
      </c>
      <c r="P19" s="345">
        <v>0.37999999999999545</v>
      </c>
      <c r="Q19" s="288">
        <v>2</v>
      </c>
    </row>
    <row r="20" spans="1:17" s="2" customFormat="1" ht="27.95" customHeight="1">
      <c r="A20" s="293">
        <v>14</v>
      </c>
      <c r="B20" s="285" t="s">
        <v>19</v>
      </c>
      <c r="C20" s="286" t="s">
        <v>18</v>
      </c>
      <c r="D20" s="287">
        <v>40.99</v>
      </c>
      <c r="E20" s="288">
        <v>13</v>
      </c>
      <c r="F20" s="244"/>
      <c r="G20" s="284">
        <v>14</v>
      </c>
      <c r="H20" s="285" t="s">
        <v>19</v>
      </c>
      <c r="I20" s="294" t="s">
        <v>18</v>
      </c>
      <c r="J20" s="287">
        <v>41.45</v>
      </c>
      <c r="K20" s="288">
        <v>7</v>
      </c>
      <c r="M20" s="298">
        <v>14</v>
      </c>
      <c r="N20" s="299" t="s">
        <v>26</v>
      </c>
      <c r="O20" s="300" t="s">
        <v>23</v>
      </c>
      <c r="P20" s="344">
        <v>0.37999999999999545</v>
      </c>
      <c r="Q20" s="302">
        <v>13</v>
      </c>
    </row>
    <row r="21" spans="1:17" s="2" customFormat="1" ht="27.95" customHeight="1">
      <c r="A21" s="284">
        <v>15</v>
      </c>
      <c r="B21" s="285" t="s">
        <v>19</v>
      </c>
      <c r="C21" s="286" t="s">
        <v>18</v>
      </c>
      <c r="D21" s="296">
        <v>40.99</v>
      </c>
      <c r="E21" s="288">
        <v>7</v>
      </c>
      <c r="F21" s="244"/>
      <c r="G21" s="284">
        <v>15</v>
      </c>
      <c r="H21" s="285" t="s">
        <v>19</v>
      </c>
      <c r="I21" s="294" t="s">
        <v>18</v>
      </c>
      <c r="J21" s="287">
        <v>41.45</v>
      </c>
      <c r="K21" s="288">
        <v>13</v>
      </c>
      <c r="M21" s="245">
        <v>15</v>
      </c>
      <c r="N21" s="323" t="s">
        <v>45</v>
      </c>
      <c r="O21" s="189" t="s">
        <v>247</v>
      </c>
      <c r="P21" s="247">
        <v>0.37999999999999545</v>
      </c>
      <c r="Q21" s="265">
        <v>10</v>
      </c>
    </row>
    <row r="22" spans="1:17" s="2" customFormat="1" ht="27.95" customHeight="1">
      <c r="A22" s="249">
        <v>16</v>
      </c>
      <c r="B22" s="220" t="s">
        <v>79</v>
      </c>
      <c r="C22" s="188" t="s">
        <v>195</v>
      </c>
      <c r="D22" s="192">
        <v>40.99</v>
      </c>
      <c r="E22" s="265">
        <v>7</v>
      </c>
      <c r="F22" s="244"/>
      <c r="G22" s="298">
        <v>16</v>
      </c>
      <c r="H22" s="299" t="s">
        <v>26</v>
      </c>
      <c r="I22" s="333" t="s">
        <v>23</v>
      </c>
      <c r="J22" s="304">
        <v>41.47</v>
      </c>
      <c r="K22" s="302">
        <v>1</v>
      </c>
      <c r="M22" s="271">
        <v>16</v>
      </c>
      <c r="N22" s="272" t="s">
        <v>53</v>
      </c>
      <c r="O22" s="273" t="s">
        <v>246</v>
      </c>
      <c r="P22" s="343">
        <v>0.38999999999999346</v>
      </c>
      <c r="Q22" s="275">
        <v>88</v>
      </c>
    </row>
    <row r="23" spans="1:17" s="2" customFormat="1" ht="27.95" customHeight="1">
      <c r="A23" s="271">
        <v>17</v>
      </c>
      <c r="B23" s="277" t="s">
        <v>50</v>
      </c>
      <c r="C23" s="278" t="s">
        <v>246</v>
      </c>
      <c r="D23" s="279">
        <v>41.01</v>
      </c>
      <c r="E23" s="275">
        <v>2</v>
      </c>
      <c r="F23" s="244"/>
      <c r="G23" s="298">
        <v>17</v>
      </c>
      <c r="H23" s="337" t="s">
        <v>26</v>
      </c>
      <c r="I23" s="333" t="s">
        <v>23</v>
      </c>
      <c r="J23" s="304">
        <v>41.47</v>
      </c>
      <c r="K23" s="302">
        <v>13</v>
      </c>
      <c r="M23" s="245">
        <v>17</v>
      </c>
      <c r="N23" s="324" t="s">
        <v>57</v>
      </c>
      <c r="O23" s="189" t="s">
        <v>56</v>
      </c>
      <c r="P23" s="247">
        <v>0.39000000000000057</v>
      </c>
      <c r="Q23" s="265">
        <v>10</v>
      </c>
    </row>
    <row r="24" spans="1:17" s="2" customFormat="1" ht="27.95" customHeight="1">
      <c r="A24" s="276">
        <v>18</v>
      </c>
      <c r="B24" s="280" t="s">
        <v>53</v>
      </c>
      <c r="C24" s="281" t="s">
        <v>246</v>
      </c>
      <c r="D24" s="282">
        <v>41.04</v>
      </c>
      <c r="E24" s="283">
        <v>13</v>
      </c>
      <c r="F24" s="244"/>
      <c r="G24" s="271">
        <v>18</v>
      </c>
      <c r="H24" s="280" t="s">
        <v>53</v>
      </c>
      <c r="I24" s="332" t="s">
        <v>246</v>
      </c>
      <c r="J24" s="274">
        <v>41.48</v>
      </c>
      <c r="K24" s="283">
        <v>88</v>
      </c>
      <c r="M24" s="245">
        <v>18</v>
      </c>
      <c r="N24" s="340" t="s">
        <v>62</v>
      </c>
      <c r="O24" s="208" t="s">
        <v>179</v>
      </c>
      <c r="P24" s="247">
        <v>0.39999999999999858</v>
      </c>
      <c r="Q24" s="341">
        <v>4</v>
      </c>
    </row>
    <row r="25" spans="1:17" s="2" customFormat="1" ht="27.95" customHeight="1">
      <c r="A25" s="293" t="s">
        <v>249</v>
      </c>
      <c r="B25" s="285" t="s">
        <v>19</v>
      </c>
      <c r="C25" s="286" t="s">
        <v>18</v>
      </c>
      <c r="D25" s="287">
        <v>41.04</v>
      </c>
      <c r="E25" s="288">
        <v>13</v>
      </c>
      <c r="F25" s="244"/>
      <c r="G25" s="298">
        <v>19</v>
      </c>
      <c r="H25" s="299" t="s">
        <v>24</v>
      </c>
      <c r="I25" s="333" t="s">
        <v>23</v>
      </c>
      <c r="J25" s="304">
        <v>41.5</v>
      </c>
      <c r="K25" s="302">
        <v>2</v>
      </c>
      <c r="M25" s="245">
        <v>19</v>
      </c>
      <c r="N25" s="323" t="s">
        <v>85</v>
      </c>
      <c r="O25" s="189" t="s">
        <v>82</v>
      </c>
      <c r="P25" s="247">
        <v>0.39999999999999858</v>
      </c>
      <c r="Q25" s="265">
        <v>3</v>
      </c>
    </row>
    <row r="26" spans="1:17" s="2" customFormat="1" ht="27.95" customHeight="1" thickBot="1">
      <c r="A26" s="305" t="s">
        <v>249</v>
      </c>
      <c r="B26" s="299" t="s">
        <v>26</v>
      </c>
      <c r="C26" s="300" t="s">
        <v>23</v>
      </c>
      <c r="D26" s="306">
        <v>41.04</v>
      </c>
      <c r="E26" s="302">
        <v>1</v>
      </c>
      <c r="F26" s="244"/>
      <c r="G26" s="347">
        <v>20</v>
      </c>
      <c r="H26" s="348" t="s">
        <v>53</v>
      </c>
      <c r="I26" s="349" t="s">
        <v>246</v>
      </c>
      <c r="J26" s="350">
        <v>41.5</v>
      </c>
      <c r="K26" s="351">
        <v>9</v>
      </c>
      <c r="M26" s="362">
        <v>20</v>
      </c>
      <c r="N26" s="363" t="s">
        <v>87</v>
      </c>
      <c r="O26" s="216" t="s">
        <v>82</v>
      </c>
      <c r="P26" s="364">
        <v>0.40000000000000568</v>
      </c>
      <c r="Q26" s="365">
        <v>13</v>
      </c>
    </row>
    <row r="27" spans="1:17" s="2" customFormat="1" ht="27.95" customHeight="1">
      <c r="A27" s="321" t="s">
        <v>249</v>
      </c>
      <c r="B27" s="308" t="s">
        <v>17</v>
      </c>
      <c r="C27" s="309" t="s">
        <v>13</v>
      </c>
      <c r="D27" s="310">
        <v>41.04</v>
      </c>
      <c r="E27" s="311" t="s">
        <v>40</v>
      </c>
      <c r="F27" s="244"/>
      <c r="G27" s="352">
        <v>40.79</v>
      </c>
      <c r="H27" s="353" t="s">
        <v>250</v>
      </c>
      <c r="I27" s="354"/>
      <c r="J27" s="355"/>
      <c r="K27" s="356"/>
      <c r="M27" s="253"/>
      <c r="N27" s="254"/>
      <c r="O27" s="255"/>
      <c r="P27" s="339"/>
      <c r="Q27" s="256"/>
    </row>
    <row r="28" spans="1:17" s="2" customFormat="1" ht="27.95" customHeight="1" thickBot="1">
      <c r="A28" s="312" t="s">
        <v>249</v>
      </c>
      <c r="B28" s="313" t="s">
        <v>14</v>
      </c>
      <c r="C28" s="314" t="s">
        <v>13</v>
      </c>
      <c r="D28" s="315">
        <v>41.04</v>
      </c>
      <c r="E28" s="316" t="s">
        <v>245</v>
      </c>
      <c r="F28" s="250"/>
      <c r="G28" s="357">
        <v>40.869999999999997</v>
      </c>
      <c r="H28" s="358" t="s">
        <v>251</v>
      </c>
      <c r="I28" s="359"/>
      <c r="J28" s="360"/>
      <c r="K28" s="361"/>
      <c r="L28" s="250"/>
      <c r="M28" s="366" t="s">
        <v>252</v>
      </c>
      <c r="N28" s="358"/>
      <c r="O28" s="359"/>
      <c r="P28" s="360"/>
      <c r="Q28" s="361"/>
    </row>
    <row r="29" spans="1:17" ht="9.75" customHeight="1">
      <c r="A29" s="251"/>
      <c r="G29" s="252"/>
    </row>
    <row r="30" spans="1:17" ht="19.5">
      <c r="A30" s="251" t="s">
        <v>256</v>
      </c>
      <c r="G30" s="252"/>
      <c r="M30" s="252"/>
    </row>
    <row r="31" spans="1:17" ht="19.5">
      <c r="A31" s="251" t="s">
        <v>257</v>
      </c>
      <c r="G31" s="252"/>
    </row>
    <row r="32" spans="1:17" ht="19.5">
      <c r="A32" s="251" t="s">
        <v>258</v>
      </c>
      <c r="G32" s="252"/>
      <c r="M32" s="252"/>
    </row>
    <row r="33" spans="1:13" ht="8.25" customHeight="1">
      <c r="A33" s="251"/>
      <c r="G33" s="252"/>
      <c r="M33" s="252"/>
    </row>
    <row r="34" spans="1:13" ht="19.5">
      <c r="A34" s="251" t="s">
        <v>264</v>
      </c>
      <c r="M34" s="252"/>
    </row>
    <row r="35" spans="1:13" ht="19.5">
      <c r="A35" s="251" t="s">
        <v>265</v>
      </c>
      <c r="M35" s="252"/>
    </row>
    <row r="36" spans="1:13" ht="6.75" customHeight="1">
      <c r="A36" s="251"/>
    </row>
    <row r="37" spans="1:13" ht="16.5" customHeight="1">
      <c r="A37" s="251" t="s">
        <v>259</v>
      </c>
    </row>
    <row r="38" spans="1:13" ht="16.5" customHeight="1">
      <c r="A38" s="251" t="s">
        <v>260</v>
      </c>
    </row>
    <row r="39" spans="1:13" ht="6" customHeight="1">
      <c r="A39" s="251"/>
    </row>
    <row r="40" spans="1:13" ht="18.75">
      <c r="A40" s="251" t="s">
        <v>270</v>
      </c>
    </row>
    <row r="41" spans="1:13" ht="18.75">
      <c r="A41" s="251" t="s">
        <v>262</v>
      </c>
    </row>
    <row r="42" spans="1:13" ht="18.75">
      <c r="A42" s="251" t="s">
        <v>266</v>
      </c>
    </row>
    <row r="43" spans="1:13" ht="6" customHeight="1">
      <c r="A43" s="251"/>
    </row>
    <row r="44" spans="1:13" ht="18.75">
      <c r="A44" s="251" t="s">
        <v>261</v>
      </c>
    </row>
    <row r="45" spans="1:13" ht="18.75">
      <c r="A45" s="251" t="s">
        <v>263</v>
      </c>
    </row>
    <row r="46" spans="1:13" ht="18.75">
      <c r="A46" s="251"/>
    </row>
    <row r="47" spans="1:13" ht="5.25" customHeight="1"/>
    <row r="48" spans="1:13" ht="18.75">
      <c r="A48" s="251"/>
    </row>
    <row r="49" spans="1:1" ht="18.75">
      <c r="A49" s="251"/>
    </row>
    <row r="50" spans="1:1" ht="18.75">
      <c r="A50" s="251"/>
    </row>
    <row r="51" spans="1:1" ht="18.75">
      <c r="A51" s="251"/>
    </row>
    <row r="52" spans="1:1" ht="18.75">
      <c r="A52" s="251"/>
    </row>
    <row r="53" spans="1:1" ht="18.75">
      <c r="A53" s="251"/>
    </row>
    <row r="55" spans="1:1" ht="18.75">
      <c r="A55" s="251"/>
    </row>
    <row r="56" spans="1:1" ht="18.75">
      <c r="A56" s="251"/>
    </row>
    <row r="57" spans="1:1" ht="18.75">
      <c r="A57" s="251"/>
    </row>
    <row r="58" spans="1:1" ht="18.75">
      <c r="A58" s="251"/>
    </row>
    <row r="59" spans="1:1" ht="18.75">
      <c r="A59" s="251"/>
    </row>
    <row r="60" spans="1:1" ht="18.75">
      <c r="A60" s="251"/>
    </row>
    <row r="61" spans="1:1" ht="18.75">
      <c r="A61" s="251"/>
    </row>
  </sheetData>
  <mergeCells count="19">
    <mergeCell ref="N5:N6"/>
    <mergeCell ref="A1:Q1"/>
    <mergeCell ref="A3:E3"/>
    <mergeCell ref="G3:K3"/>
    <mergeCell ref="M3:Q3"/>
    <mergeCell ref="A5:A6"/>
    <mergeCell ref="B5:B6"/>
    <mergeCell ref="C5:C6"/>
    <mergeCell ref="D5:D6"/>
    <mergeCell ref="E5:E6"/>
    <mergeCell ref="G5:G6"/>
    <mergeCell ref="O5:O6"/>
    <mergeCell ref="P5:P6"/>
    <mergeCell ref="Q5:Q6"/>
    <mergeCell ref="H5:H6"/>
    <mergeCell ref="I5:I6"/>
    <mergeCell ref="J5:J6"/>
    <mergeCell ref="K5:K6"/>
    <mergeCell ref="M5:M6"/>
  </mergeCells>
  <pageMargins left="0.31496062992125984" right="0.11811023622047245" top="0.35433070866141736" bottom="0.15748031496062992" header="0.31496062992125984" footer="0.31496062992125984"/>
  <pageSetup paperSize="9" scale="65" orientation="landscape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Q29"/>
  <sheetViews>
    <sheetView zoomScale="70" zoomScaleNormal="70" workbookViewId="0">
      <selection activeCell="L1" sqref="L1"/>
    </sheetView>
  </sheetViews>
  <sheetFormatPr defaultRowHeight="15"/>
  <cols>
    <col min="1" max="1" width="6" customWidth="1"/>
    <col min="2" max="2" width="23.42578125" customWidth="1"/>
    <col min="3" max="3" width="17" style="39" customWidth="1"/>
    <col min="4" max="4" width="11.85546875" style="368" customWidth="1"/>
    <col min="5" max="5" width="10.5703125" style="39" customWidth="1"/>
    <col min="6" max="6" width="7.140625" customWidth="1"/>
    <col min="7" max="7" width="6" customWidth="1"/>
    <col min="8" max="8" width="23.28515625" customWidth="1"/>
    <col min="9" max="9" width="17.140625" style="39" customWidth="1"/>
    <col min="10" max="10" width="11.7109375" style="39" customWidth="1"/>
    <col min="11" max="11" width="11" style="39" customWidth="1"/>
    <col min="12" max="12" width="2.28515625" customWidth="1"/>
  </cols>
  <sheetData>
    <row r="1" spans="1:17" ht="26.25" customHeight="1">
      <c r="A1" s="518" t="s">
        <v>12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367"/>
      <c r="M1" s="367"/>
      <c r="N1" s="367"/>
      <c r="O1" s="367"/>
      <c r="P1" s="367"/>
      <c r="Q1" s="367"/>
    </row>
    <row r="2" spans="1:17" ht="4.5" customHeight="1">
      <c r="A2" s="39"/>
      <c r="G2" s="39"/>
    </row>
    <row r="3" spans="1:17" ht="21" customHeight="1" thickBot="1">
      <c r="A3" s="519" t="s">
        <v>267</v>
      </c>
      <c r="B3" s="519"/>
      <c r="C3" s="519"/>
      <c r="D3" s="519"/>
      <c r="E3" s="519"/>
      <c r="F3" s="519"/>
      <c r="G3" s="519"/>
      <c r="H3" s="519"/>
      <c r="I3" s="519"/>
      <c r="J3" s="519"/>
      <c r="K3" s="519"/>
    </row>
    <row r="4" spans="1:17" s="243" customFormat="1" ht="20.25" customHeight="1">
      <c r="A4" s="530" t="s">
        <v>268</v>
      </c>
      <c r="B4" s="507" t="s">
        <v>2</v>
      </c>
      <c r="C4" s="509" t="s">
        <v>3</v>
      </c>
      <c r="D4" s="532" t="s">
        <v>192</v>
      </c>
      <c r="E4" s="513" t="s">
        <v>269</v>
      </c>
      <c r="F4" s="534"/>
      <c r="G4" s="530" t="s">
        <v>268</v>
      </c>
      <c r="H4" s="507" t="s">
        <v>2</v>
      </c>
      <c r="I4" s="509" t="s">
        <v>3</v>
      </c>
      <c r="J4" s="532" t="s">
        <v>192</v>
      </c>
      <c r="K4" s="513" t="s">
        <v>269</v>
      </c>
      <c r="M4" s="369" t="s">
        <v>271</v>
      </c>
    </row>
    <row r="5" spans="1:17" s="243" customFormat="1" ht="20.25" customHeight="1" thickBot="1">
      <c r="A5" s="531"/>
      <c r="B5" s="508"/>
      <c r="C5" s="510"/>
      <c r="D5" s="533"/>
      <c r="E5" s="514"/>
      <c r="F5" s="535"/>
      <c r="G5" s="531"/>
      <c r="H5" s="508"/>
      <c r="I5" s="510"/>
      <c r="J5" s="533"/>
      <c r="K5" s="514"/>
      <c r="M5" s="369" t="s">
        <v>272</v>
      </c>
    </row>
    <row r="6" spans="1:17" s="2" customFormat="1" ht="21.95" customHeight="1">
      <c r="A6" s="524">
        <v>12</v>
      </c>
      <c r="B6" s="381" t="s">
        <v>53</v>
      </c>
      <c r="C6" s="371" t="s">
        <v>246</v>
      </c>
      <c r="D6" s="372">
        <v>40.700000000000003</v>
      </c>
      <c r="E6" s="527">
        <f>AVERAGE(D6:D8)</f>
        <v>40.830000000000005</v>
      </c>
      <c r="F6" s="535"/>
      <c r="G6" s="524">
        <v>88</v>
      </c>
      <c r="H6" s="390" t="s">
        <v>53</v>
      </c>
      <c r="I6" s="371" t="s">
        <v>246</v>
      </c>
      <c r="J6" s="372">
        <v>41.09</v>
      </c>
      <c r="K6" s="527">
        <f>AVERAGE(J6:J8)</f>
        <v>41.190000000000005</v>
      </c>
      <c r="M6" s="369" t="s">
        <v>273</v>
      </c>
    </row>
    <row r="7" spans="1:17" s="2" customFormat="1" ht="21.95" customHeight="1">
      <c r="A7" s="525"/>
      <c r="B7" s="382" t="s">
        <v>24</v>
      </c>
      <c r="C7" s="375" t="s">
        <v>23</v>
      </c>
      <c r="D7" s="28">
        <v>40.75</v>
      </c>
      <c r="E7" s="528"/>
      <c r="F7" s="535"/>
      <c r="G7" s="525"/>
      <c r="H7" s="374" t="s">
        <v>53</v>
      </c>
      <c r="I7" s="375" t="s">
        <v>246</v>
      </c>
      <c r="J7" s="28">
        <v>41.2</v>
      </c>
      <c r="K7" s="528"/>
      <c r="M7" s="369"/>
    </row>
    <row r="8" spans="1:17" s="2" customFormat="1" ht="21.95" customHeight="1" thickBot="1">
      <c r="A8" s="526"/>
      <c r="B8" s="383" t="s">
        <v>14</v>
      </c>
      <c r="C8" s="380" t="s">
        <v>13</v>
      </c>
      <c r="D8" s="379">
        <v>41.04</v>
      </c>
      <c r="E8" s="529"/>
      <c r="F8" s="535"/>
      <c r="G8" s="526"/>
      <c r="H8" s="377" t="s">
        <v>14</v>
      </c>
      <c r="I8" s="380" t="s">
        <v>13</v>
      </c>
      <c r="J8" s="379">
        <v>41.28</v>
      </c>
      <c r="K8" s="529"/>
      <c r="M8" s="369" t="s">
        <v>274</v>
      </c>
    </row>
    <row r="9" spans="1:17" s="2" customFormat="1" ht="21.95" customHeight="1">
      <c r="A9" s="524">
        <v>2</v>
      </c>
      <c r="B9" s="381" t="s">
        <v>53</v>
      </c>
      <c r="C9" s="371" t="s">
        <v>246</v>
      </c>
      <c r="D9" s="372">
        <v>40.75</v>
      </c>
      <c r="E9" s="527">
        <f>AVERAGE(D9:D11)</f>
        <v>40.863333333333337</v>
      </c>
      <c r="F9" s="535"/>
      <c r="G9" s="524">
        <v>6</v>
      </c>
      <c r="H9" s="370" t="s">
        <v>93</v>
      </c>
      <c r="I9" s="371" t="s">
        <v>89</v>
      </c>
      <c r="J9" s="372">
        <v>41.1</v>
      </c>
      <c r="K9" s="527">
        <f>AVERAGE(J9:J11)</f>
        <v>41.223333333333336</v>
      </c>
      <c r="M9" s="369" t="s">
        <v>276</v>
      </c>
    </row>
    <row r="10" spans="1:17" s="2" customFormat="1" ht="21.95" customHeight="1">
      <c r="A10" s="525"/>
      <c r="B10" s="382" t="s">
        <v>21</v>
      </c>
      <c r="C10" s="375" t="s">
        <v>18</v>
      </c>
      <c r="D10" s="28">
        <v>40.92</v>
      </c>
      <c r="E10" s="528"/>
      <c r="F10" s="535"/>
      <c r="G10" s="525"/>
      <c r="H10" s="382" t="s">
        <v>28</v>
      </c>
      <c r="I10" s="375" t="s">
        <v>23</v>
      </c>
      <c r="J10" s="28">
        <v>41.27</v>
      </c>
      <c r="K10" s="528"/>
      <c r="M10" s="369" t="s">
        <v>275</v>
      </c>
    </row>
    <row r="11" spans="1:17" s="2" customFormat="1" ht="21.95" customHeight="1" thickBot="1">
      <c r="A11" s="526"/>
      <c r="B11" s="383" t="s">
        <v>19</v>
      </c>
      <c r="C11" s="380" t="s">
        <v>18</v>
      </c>
      <c r="D11" s="379">
        <v>40.92</v>
      </c>
      <c r="E11" s="529"/>
      <c r="F11" s="535"/>
      <c r="G11" s="526"/>
      <c r="H11" s="383" t="s">
        <v>93</v>
      </c>
      <c r="I11" s="380" t="s">
        <v>89</v>
      </c>
      <c r="J11" s="379">
        <v>41.3</v>
      </c>
      <c r="K11" s="529"/>
      <c r="M11" s="369" t="s">
        <v>300</v>
      </c>
    </row>
    <row r="12" spans="1:17" s="2" customFormat="1" ht="21.95" customHeight="1">
      <c r="A12" s="524">
        <v>1</v>
      </c>
      <c r="B12" s="370" t="s">
        <v>79</v>
      </c>
      <c r="C12" s="371" t="s">
        <v>195</v>
      </c>
      <c r="D12" s="372">
        <v>40.869999999999997</v>
      </c>
      <c r="E12" s="527">
        <f>AVERAGE(D12:D14)</f>
        <v>40.893333333333331</v>
      </c>
      <c r="F12" s="535"/>
      <c r="G12" s="524">
        <v>10</v>
      </c>
      <c r="H12" s="373" t="s">
        <v>14</v>
      </c>
      <c r="I12" s="371" t="s">
        <v>13</v>
      </c>
      <c r="J12" s="372">
        <v>41.07</v>
      </c>
      <c r="K12" s="527">
        <f>AVERAGE(J12:J14)</f>
        <v>41.23</v>
      </c>
      <c r="M12" s="369"/>
    </row>
    <row r="13" spans="1:17" s="2" customFormat="1" ht="21.95" customHeight="1">
      <c r="A13" s="525"/>
      <c r="B13" s="374" t="s">
        <v>50</v>
      </c>
      <c r="C13" s="375" t="s">
        <v>246</v>
      </c>
      <c r="D13" s="28">
        <v>40.9</v>
      </c>
      <c r="E13" s="528"/>
      <c r="F13" s="535"/>
      <c r="G13" s="525"/>
      <c r="H13" s="376" t="s">
        <v>50</v>
      </c>
      <c r="I13" s="375" t="s">
        <v>246</v>
      </c>
      <c r="J13" s="28">
        <v>41.22</v>
      </c>
      <c r="K13" s="528"/>
      <c r="M13" s="369" t="s">
        <v>277</v>
      </c>
    </row>
    <row r="14" spans="1:17" s="2" customFormat="1" ht="21.95" customHeight="1" thickBot="1">
      <c r="A14" s="526"/>
      <c r="B14" s="377" t="s">
        <v>21</v>
      </c>
      <c r="C14" s="378" t="s">
        <v>18</v>
      </c>
      <c r="D14" s="379">
        <v>40.909999999999997</v>
      </c>
      <c r="E14" s="529"/>
      <c r="F14" s="535"/>
      <c r="G14" s="526"/>
      <c r="H14" s="377" t="s">
        <v>60</v>
      </c>
      <c r="I14" s="380" t="s">
        <v>56</v>
      </c>
      <c r="J14" s="379">
        <v>41.4</v>
      </c>
      <c r="K14" s="529"/>
      <c r="M14" s="369" t="s">
        <v>304</v>
      </c>
    </row>
    <row r="15" spans="1:17" s="2" customFormat="1" ht="21.95" customHeight="1">
      <c r="A15" s="524">
        <v>13</v>
      </c>
      <c r="B15" s="373" t="s">
        <v>24</v>
      </c>
      <c r="C15" s="371" t="s">
        <v>23</v>
      </c>
      <c r="D15" s="372">
        <v>40.97</v>
      </c>
      <c r="E15" s="527">
        <f>AVERAGE(D15:D17)</f>
        <v>41</v>
      </c>
      <c r="F15" s="535"/>
      <c r="G15" s="524">
        <v>21</v>
      </c>
      <c r="H15" s="390" t="s">
        <v>14</v>
      </c>
      <c r="I15" s="371" t="s">
        <v>13</v>
      </c>
      <c r="J15" s="372">
        <v>41.3</v>
      </c>
      <c r="K15" s="527">
        <f>AVERAGE(J15:J17)</f>
        <v>41.366666666666667</v>
      </c>
      <c r="M15" s="369" t="s">
        <v>278</v>
      </c>
      <c r="N15"/>
    </row>
    <row r="16" spans="1:17" s="2" customFormat="1" ht="21.95" customHeight="1">
      <c r="A16" s="525"/>
      <c r="B16" s="382" t="s">
        <v>19</v>
      </c>
      <c r="C16" s="375" t="s">
        <v>18</v>
      </c>
      <c r="D16" s="28">
        <v>40.99</v>
      </c>
      <c r="E16" s="528"/>
      <c r="F16" s="535"/>
      <c r="G16" s="525"/>
      <c r="H16" s="374" t="s">
        <v>14</v>
      </c>
      <c r="I16" s="375" t="s">
        <v>13</v>
      </c>
      <c r="J16" s="28">
        <v>41.39</v>
      </c>
      <c r="K16" s="528"/>
      <c r="M16" s="387" t="s">
        <v>305</v>
      </c>
    </row>
    <row r="17" spans="1:14" s="2" customFormat="1" ht="21.95" customHeight="1" thickBot="1">
      <c r="A17" s="526"/>
      <c r="B17" s="384" t="s">
        <v>53</v>
      </c>
      <c r="C17" s="380" t="s">
        <v>246</v>
      </c>
      <c r="D17" s="379">
        <v>41.04</v>
      </c>
      <c r="E17" s="529"/>
      <c r="F17" s="535"/>
      <c r="G17" s="526"/>
      <c r="H17" s="377" t="s">
        <v>19</v>
      </c>
      <c r="I17" s="380" t="s">
        <v>18</v>
      </c>
      <c r="J17" s="379">
        <v>41.41</v>
      </c>
      <c r="K17" s="529"/>
      <c r="M17" s="387" t="s">
        <v>279</v>
      </c>
    </row>
    <row r="18" spans="1:14" s="2" customFormat="1" ht="21.95" customHeight="1">
      <c r="A18" s="524">
        <v>9</v>
      </c>
      <c r="B18" s="373" t="s">
        <v>21</v>
      </c>
      <c r="C18" s="371" t="s">
        <v>18</v>
      </c>
      <c r="D18" s="372">
        <v>40.909999999999997</v>
      </c>
      <c r="E18" s="527">
        <f>AVERAGE(D18:D20)</f>
        <v>41.023333333333333</v>
      </c>
      <c r="F18" s="535"/>
      <c r="G18" s="524">
        <v>4</v>
      </c>
      <c r="H18" s="370" t="s">
        <v>79</v>
      </c>
      <c r="I18" s="371" t="s">
        <v>195</v>
      </c>
      <c r="J18" s="372">
        <v>41.28</v>
      </c>
      <c r="K18" s="527">
        <f>AVERAGE(J18:J20)</f>
        <v>41.383333333333333</v>
      </c>
      <c r="M18" s="387" t="s">
        <v>289</v>
      </c>
    </row>
    <row r="19" spans="1:14" s="2" customFormat="1" ht="21.95" customHeight="1">
      <c r="A19" s="525"/>
      <c r="B19" s="382" t="s">
        <v>17</v>
      </c>
      <c r="C19" s="375" t="s">
        <v>13</v>
      </c>
      <c r="D19" s="28">
        <v>41.04</v>
      </c>
      <c r="E19" s="528"/>
      <c r="F19" s="535"/>
      <c r="G19" s="525"/>
      <c r="H19" s="385" t="s">
        <v>24</v>
      </c>
      <c r="I19" s="386" t="s">
        <v>23</v>
      </c>
      <c r="J19" s="158">
        <v>41.37</v>
      </c>
      <c r="K19" s="528"/>
      <c r="M19" s="387" t="s">
        <v>290</v>
      </c>
      <c r="N19"/>
    </row>
    <row r="20" spans="1:14" s="2" customFormat="1" ht="21.95" customHeight="1" thickBot="1">
      <c r="A20" s="526"/>
      <c r="B20" s="383" t="s">
        <v>53</v>
      </c>
      <c r="C20" s="380" t="s">
        <v>246</v>
      </c>
      <c r="D20" s="379">
        <v>41.12</v>
      </c>
      <c r="E20" s="529"/>
      <c r="F20" s="535"/>
      <c r="G20" s="526"/>
      <c r="H20" s="383" t="s">
        <v>24</v>
      </c>
      <c r="I20" s="380" t="s">
        <v>23</v>
      </c>
      <c r="J20" s="379">
        <v>41.5</v>
      </c>
      <c r="K20" s="529"/>
      <c r="M20" s="387" t="s">
        <v>280</v>
      </c>
      <c r="N20"/>
    </row>
    <row r="21" spans="1:14" s="2" customFormat="1" ht="21.95" customHeight="1">
      <c r="A21" s="524">
        <v>7</v>
      </c>
      <c r="B21" s="373" t="s">
        <v>79</v>
      </c>
      <c r="C21" s="371" t="s">
        <v>195</v>
      </c>
      <c r="D21" s="372">
        <v>40.99</v>
      </c>
      <c r="E21" s="527">
        <f>AVERAGE(D21:D23)</f>
        <v>41.033333333333331</v>
      </c>
      <c r="F21" s="536"/>
      <c r="G21" s="524">
        <v>15</v>
      </c>
      <c r="H21" s="370" t="s">
        <v>19</v>
      </c>
      <c r="I21" s="371" t="s">
        <v>18</v>
      </c>
      <c r="J21" s="372">
        <v>41.24</v>
      </c>
      <c r="K21" s="527">
        <f>AVERAGE(J21:J23)</f>
        <v>41.416666666666664</v>
      </c>
      <c r="M21" s="389" t="s">
        <v>281</v>
      </c>
      <c r="N21"/>
    </row>
    <row r="22" spans="1:14" s="2" customFormat="1" ht="21.95" customHeight="1">
      <c r="A22" s="525"/>
      <c r="B22" s="391" t="s">
        <v>19</v>
      </c>
      <c r="C22" s="185" t="s">
        <v>18</v>
      </c>
      <c r="D22" s="28">
        <v>40.99</v>
      </c>
      <c r="E22" s="528"/>
      <c r="F22" s="536"/>
      <c r="G22" s="525"/>
      <c r="H22" s="382" t="s">
        <v>45</v>
      </c>
      <c r="I22" s="375" t="s">
        <v>247</v>
      </c>
      <c r="J22" s="28">
        <v>41.49</v>
      </c>
      <c r="K22" s="528"/>
      <c r="M22" s="389" t="s">
        <v>282</v>
      </c>
      <c r="N22"/>
    </row>
    <row r="23" spans="1:14" s="2" customFormat="1" ht="21.95" customHeight="1" thickBot="1">
      <c r="A23" s="526"/>
      <c r="B23" s="383" t="s">
        <v>79</v>
      </c>
      <c r="C23" s="380" t="s">
        <v>195</v>
      </c>
      <c r="D23" s="379">
        <v>41.12</v>
      </c>
      <c r="E23" s="529"/>
      <c r="F23" s="536"/>
      <c r="G23" s="526"/>
      <c r="H23" s="383" t="s">
        <v>21</v>
      </c>
      <c r="I23" s="380" t="s">
        <v>18</v>
      </c>
      <c r="J23" s="379">
        <v>41.52</v>
      </c>
      <c r="K23" s="529"/>
      <c r="M23" s="389" t="s">
        <v>283</v>
      </c>
    </row>
    <row r="24" spans="1:14" ht="21.95" customHeight="1">
      <c r="A24" s="524">
        <v>5</v>
      </c>
      <c r="B24" s="370" t="s">
        <v>53</v>
      </c>
      <c r="C24" s="371" t="s">
        <v>246</v>
      </c>
      <c r="D24" s="372">
        <v>41.09</v>
      </c>
      <c r="E24" s="527">
        <f>AVERAGE(D24:D26)</f>
        <v>41.1</v>
      </c>
      <c r="G24" s="524">
        <v>11</v>
      </c>
      <c r="H24" s="370" t="s">
        <v>60</v>
      </c>
      <c r="I24" s="371" t="s">
        <v>56</v>
      </c>
      <c r="J24" s="372">
        <v>41.43</v>
      </c>
      <c r="K24" s="527">
        <f>AVERAGE(J24:J26)</f>
        <v>41.536666666666662</v>
      </c>
    </row>
    <row r="25" spans="1:14" ht="21.95" customHeight="1">
      <c r="A25" s="525"/>
      <c r="B25" s="382" t="s">
        <v>50</v>
      </c>
      <c r="C25" s="375" t="s">
        <v>246</v>
      </c>
      <c r="D25" s="28">
        <v>41.1</v>
      </c>
      <c r="E25" s="528"/>
      <c r="G25" s="525"/>
      <c r="H25" s="382" t="s">
        <v>50</v>
      </c>
      <c r="I25" s="375" t="s">
        <v>246</v>
      </c>
      <c r="J25" s="28">
        <v>41.58</v>
      </c>
      <c r="K25" s="528"/>
      <c r="M25" s="389" t="s">
        <v>284</v>
      </c>
    </row>
    <row r="26" spans="1:14" ht="21.95" customHeight="1" thickBot="1">
      <c r="A26" s="526"/>
      <c r="B26" s="388" t="s">
        <v>24</v>
      </c>
      <c r="C26" s="380" t="s">
        <v>23</v>
      </c>
      <c r="D26" s="379">
        <v>41.11</v>
      </c>
      <c r="E26" s="529"/>
      <c r="G26" s="526"/>
      <c r="H26" s="384" t="s">
        <v>32</v>
      </c>
      <c r="I26" s="380" t="s">
        <v>178</v>
      </c>
      <c r="J26" s="379">
        <v>41.6</v>
      </c>
      <c r="K26" s="529"/>
      <c r="M26" s="389" t="s">
        <v>285</v>
      </c>
    </row>
    <row r="27" spans="1:14" ht="21.95" customHeight="1">
      <c r="A27" s="524">
        <v>3</v>
      </c>
      <c r="B27" s="373" t="s">
        <v>21</v>
      </c>
      <c r="C27" s="371" t="s">
        <v>18</v>
      </c>
      <c r="D27" s="372">
        <v>41.07</v>
      </c>
      <c r="E27" s="527">
        <f>AVERAGE(D27:D29)</f>
        <v>41.12</v>
      </c>
      <c r="G27" s="524">
        <v>14</v>
      </c>
      <c r="H27" s="370" t="s">
        <v>14</v>
      </c>
      <c r="I27" s="371" t="s">
        <v>13</v>
      </c>
      <c r="J27" s="372">
        <v>41.42</v>
      </c>
      <c r="K27" s="527">
        <f>AVERAGE(J27:J29)</f>
        <v>41.616666666666667</v>
      </c>
      <c r="M27" s="389" t="s">
        <v>286</v>
      </c>
    </row>
    <row r="28" spans="1:14" ht="21.95" customHeight="1">
      <c r="A28" s="525"/>
      <c r="B28" s="382" t="s">
        <v>26</v>
      </c>
      <c r="C28" s="375" t="s">
        <v>23</v>
      </c>
      <c r="D28" s="28">
        <v>41.12</v>
      </c>
      <c r="E28" s="528"/>
      <c r="G28" s="525"/>
      <c r="H28" s="374" t="s">
        <v>50</v>
      </c>
      <c r="I28" s="375" t="s">
        <v>246</v>
      </c>
      <c r="J28" s="28">
        <v>41.53</v>
      </c>
      <c r="K28" s="528"/>
      <c r="M28" s="389" t="s">
        <v>287</v>
      </c>
    </row>
    <row r="29" spans="1:14" ht="21.95" customHeight="1" thickBot="1">
      <c r="A29" s="526"/>
      <c r="B29" s="384" t="s">
        <v>17</v>
      </c>
      <c r="C29" s="380" t="s">
        <v>13</v>
      </c>
      <c r="D29" s="379">
        <v>41.17</v>
      </c>
      <c r="E29" s="529"/>
      <c r="G29" s="526"/>
      <c r="H29" s="383" t="s">
        <v>32</v>
      </c>
      <c r="I29" s="380" t="s">
        <v>178</v>
      </c>
      <c r="J29" s="379">
        <v>41.9</v>
      </c>
      <c r="K29" s="529"/>
      <c r="M29" s="389" t="s">
        <v>288</v>
      </c>
    </row>
  </sheetData>
  <mergeCells count="45">
    <mergeCell ref="G27:G29"/>
    <mergeCell ref="A9:A11"/>
    <mergeCell ref="E9:E11"/>
    <mergeCell ref="A18:A20"/>
    <mergeCell ref="E18:E20"/>
    <mergeCell ref="A21:A23"/>
    <mergeCell ref="E21:E23"/>
    <mergeCell ref="A15:A17"/>
    <mergeCell ref="E15:E17"/>
    <mergeCell ref="G24:G26"/>
    <mergeCell ref="G21:G23"/>
    <mergeCell ref="G9:G11"/>
    <mergeCell ref="G15:G17"/>
    <mergeCell ref="G18:G20"/>
    <mergeCell ref="A27:A29"/>
    <mergeCell ref="E27:E29"/>
    <mergeCell ref="K27:K29"/>
    <mergeCell ref="A1:K1"/>
    <mergeCell ref="A3:K3"/>
    <mergeCell ref="A4:A5"/>
    <mergeCell ref="B4:B5"/>
    <mergeCell ref="C4:C5"/>
    <mergeCell ref="D4:D5"/>
    <mergeCell ref="E4:E5"/>
    <mergeCell ref="F4:F23"/>
    <mergeCell ref="G4:G5"/>
    <mergeCell ref="H4:H5"/>
    <mergeCell ref="I4:I5"/>
    <mergeCell ref="J4:J5"/>
    <mergeCell ref="A6:A8"/>
    <mergeCell ref="K4:K5"/>
    <mergeCell ref="A12:A14"/>
    <mergeCell ref="E12:E14"/>
    <mergeCell ref="G12:G14"/>
    <mergeCell ref="K24:K26"/>
    <mergeCell ref="E6:E8"/>
    <mergeCell ref="A24:A26"/>
    <mergeCell ref="E24:E26"/>
    <mergeCell ref="G6:G8"/>
    <mergeCell ref="K6:K8"/>
    <mergeCell ref="K21:K23"/>
    <mergeCell ref="K9:K11"/>
    <mergeCell ref="K15:K17"/>
    <mergeCell ref="K18:K20"/>
    <mergeCell ref="K12:K14"/>
  </mergeCells>
  <pageMargins left="0.51181102362204722" right="0.31496062992125984" top="0.15748031496062992" bottom="0.15748031496062992" header="0.31496062992125984" footer="0.31496062992125984"/>
  <pageSetup paperSize="9" scale="9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AD74"/>
  <sheetViews>
    <sheetView zoomScale="74" zoomScaleNormal="74" workbookViewId="0">
      <selection sqref="A1:AA1"/>
    </sheetView>
  </sheetViews>
  <sheetFormatPr defaultRowHeight="15.75"/>
  <cols>
    <col min="1" max="1" width="9.140625" style="392"/>
    <col min="2" max="2" width="9.5703125" style="392" customWidth="1"/>
    <col min="3" max="3" width="9.140625" customWidth="1"/>
    <col min="5" max="5" width="9" customWidth="1"/>
    <col min="6" max="9" width="9" style="39" customWidth="1"/>
    <col min="20" max="20" width="9.5703125" customWidth="1"/>
    <col min="22" max="22" width="9.140625" customWidth="1"/>
    <col min="23" max="23" width="9.5703125" customWidth="1"/>
    <col min="24" max="24" width="9.140625" customWidth="1"/>
    <col min="25" max="25" width="11.42578125" customWidth="1"/>
    <col min="26" max="26" width="10" customWidth="1"/>
    <col min="27" max="27" width="11" customWidth="1"/>
    <col min="28" max="28" width="6" customWidth="1"/>
    <col min="29" max="29" width="15.7109375" customWidth="1"/>
    <col min="30" max="30" width="10.7109375" style="39" customWidth="1"/>
  </cols>
  <sheetData>
    <row r="1" spans="1:30" ht="18" customHeight="1">
      <c r="A1" s="480" t="s">
        <v>301</v>
      </c>
      <c r="B1" s="480"/>
      <c r="C1" s="480"/>
      <c r="D1" s="480"/>
      <c r="E1" s="480"/>
      <c r="F1" s="480"/>
      <c r="G1" s="480"/>
      <c r="H1" s="480"/>
      <c r="I1" s="480"/>
      <c r="J1" s="480"/>
      <c r="K1" s="480"/>
      <c r="L1" s="480"/>
      <c r="M1" s="480"/>
      <c r="N1" s="480"/>
      <c r="O1" s="480"/>
      <c r="P1" s="480"/>
      <c r="Q1" s="480"/>
      <c r="R1" s="480"/>
      <c r="S1" s="480"/>
      <c r="T1" s="480"/>
      <c r="U1" s="480"/>
      <c r="V1" s="480"/>
      <c r="W1" s="480"/>
      <c r="X1" s="480"/>
      <c r="Y1" s="480"/>
      <c r="Z1" s="480"/>
      <c r="AA1" s="480"/>
    </row>
    <row r="2" spans="1:30" ht="3.75" customHeight="1" thickBot="1"/>
    <row r="3" spans="1:30" ht="15.75" customHeight="1" thickBot="1">
      <c r="A3" s="537" t="s">
        <v>291</v>
      </c>
      <c r="B3" s="538"/>
      <c r="D3" s="539" t="s">
        <v>246</v>
      </c>
      <c r="E3" s="540"/>
      <c r="F3" s="541"/>
      <c r="G3" s="539" t="s">
        <v>18</v>
      </c>
      <c r="H3" s="540"/>
      <c r="I3" s="541"/>
      <c r="J3" s="537" t="s">
        <v>23</v>
      </c>
      <c r="K3" s="542"/>
      <c r="L3" s="538"/>
      <c r="M3" s="539" t="s">
        <v>176</v>
      </c>
      <c r="N3" s="540"/>
      <c r="O3" s="541"/>
      <c r="P3" s="539" t="s">
        <v>82</v>
      </c>
      <c r="Q3" s="540"/>
      <c r="R3" s="541"/>
      <c r="S3" s="539" t="s">
        <v>56</v>
      </c>
      <c r="T3" s="540"/>
      <c r="U3" s="541"/>
      <c r="V3" s="425"/>
      <c r="W3" s="543" t="s">
        <v>292</v>
      </c>
      <c r="X3" s="544"/>
      <c r="Y3" s="544"/>
      <c r="Z3" s="544"/>
      <c r="AA3" s="545"/>
      <c r="AD3"/>
    </row>
    <row r="4" spans="1:30" s="2" customFormat="1" ht="18" customHeight="1" thickBot="1">
      <c r="A4" s="393" t="s">
        <v>268</v>
      </c>
      <c r="B4" s="394" t="s">
        <v>168</v>
      </c>
      <c r="D4" s="395" t="s">
        <v>293</v>
      </c>
      <c r="E4" s="396" t="s">
        <v>294</v>
      </c>
      <c r="F4" s="397" t="s">
        <v>295</v>
      </c>
      <c r="G4" s="395" t="s">
        <v>293</v>
      </c>
      <c r="H4" s="396" t="s">
        <v>294</v>
      </c>
      <c r="I4" s="397" t="s">
        <v>295</v>
      </c>
      <c r="J4" s="395" t="s">
        <v>293</v>
      </c>
      <c r="K4" s="396" t="s">
        <v>294</v>
      </c>
      <c r="L4" s="397" t="s">
        <v>295</v>
      </c>
      <c r="M4" s="395" t="s">
        <v>293</v>
      </c>
      <c r="N4" s="396" t="s">
        <v>294</v>
      </c>
      <c r="O4" s="397" t="s">
        <v>295</v>
      </c>
      <c r="P4" s="395" t="s">
        <v>293</v>
      </c>
      <c r="Q4" s="396" t="s">
        <v>294</v>
      </c>
      <c r="R4" s="397" t="s">
        <v>295</v>
      </c>
      <c r="S4" s="395" t="s">
        <v>293</v>
      </c>
      <c r="T4" s="396" t="s">
        <v>294</v>
      </c>
      <c r="U4" s="397" t="s">
        <v>295</v>
      </c>
      <c r="V4" s="422"/>
      <c r="W4" s="560" t="s">
        <v>163</v>
      </c>
      <c r="X4" s="563" t="s">
        <v>3</v>
      </c>
      <c r="Y4" s="564"/>
      <c r="Z4" s="569" t="s">
        <v>296</v>
      </c>
      <c r="AA4" s="570"/>
    </row>
    <row r="5" spans="1:30" ht="15" customHeight="1">
      <c r="A5" s="398">
        <v>1</v>
      </c>
      <c r="B5" s="399">
        <v>40.89</v>
      </c>
      <c r="D5" s="400">
        <v>9</v>
      </c>
      <c r="E5" s="186">
        <v>29</v>
      </c>
      <c r="F5" s="406">
        <f>(VLOOKUP(D5,$A$5:$B$20,2)-$B$15)*E5</f>
        <v>5.5100000000001401</v>
      </c>
      <c r="G5" s="433">
        <v>7</v>
      </c>
      <c r="H5" s="255">
        <v>22</v>
      </c>
      <c r="I5" s="406">
        <f>(VLOOKUP(G5,$A$5:$B$20,2)-$B$15)*H5</f>
        <v>4.4000000000000625</v>
      </c>
      <c r="J5" s="436">
        <v>5</v>
      </c>
      <c r="K5" s="432">
        <v>31</v>
      </c>
      <c r="L5" s="406">
        <f>(VLOOKUP(J5,$A$5:$B$20,2)-$B$15)*K5</f>
        <v>8.3700000000000969</v>
      </c>
      <c r="M5" s="436">
        <v>6</v>
      </c>
      <c r="N5" s="432">
        <v>32</v>
      </c>
      <c r="O5" s="406">
        <f>(VLOOKUP(M5,$A$5:$B$20,2)-$B$15)*N5</f>
        <v>12.480000000000018</v>
      </c>
      <c r="P5" s="436">
        <v>1</v>
      </c>
      <c r="Q5" s="432">
        <v>39</v>
      </c>
      <c r="R5" s="406">
        <f>(VLOOKUP(P5,$A$5:$B$20,2)-$B$15)*Q5</f>
        <v>2.3400000000000887</v>
      </c>
      <c r="S5" s="434">
        <v>12</v>
      </c>
      <c r="T5" s="432">
        <v>28</v>
      </c>
      <c r="U5" s="406">
        <f>(VLOOKUP(S5,$A$5:$B$20,2)-$B$15)*T5</f>
        <v>0</v>
      </c>
      <c r="V5" s="428"/>
      <c r="W5" s="561"/>
      <c r="X5" s="565"/>
      <c r="Y5" s="566"/>
      <c r="Z5" s="571"/>
      <c r="AA5" s="572"/>
      <c r="AD5"/>
    </row>
    <row r="6" spans="1:30" ht="15" customHeight="1" thickBot="1">
      <c r="A6" s="401">
        <v>2</v>
      </c>
      <c r="B6" s="402">
        <v>40.86</v>
      </c>
      <c r="D6" s="430">
        <v>21</v>
      </c>
      <c r="E6" s="202">
        <v>20</v>
      </c>
      <c r="F6" s="406">
        <f t="shared" ref="F6:F21" si="0">(VLOOKUP(D6,$A$5:$B$20,2)-$B$15)*E6</f>
        <v>10.799999999999983</v>
      </c>
      <c r="G6" s="435">
        <v>13</v>
      </c>
      <c r="H6" s="432">
        <v>43</v>
      </c>
      <c r="I6" s="406">
        <f t="shared" ref="I6:I21" si="1">(VLOOKUP(G6,$A$5:$B$20,2)-$B$15)*H6</f>
        <v>7.3100000000000733</v>
      </c>
      <c r="J6" s="436">
        <v>9</v>
      </c>
      <c r="K6" s="432">
        <v>36</v>
      </c>
      <c r="L6" s="406">
        <f t="shared" ref="L6:L21" si="2">(VLOOKUP(J6,$A$5:$B$20,2)-$B$15)*K6</f>
        <v>6.8400000000001739</v>
      </c>
      <c r="M6" s="436">
        <v>3</v>
      </c>
      <c r="N6" s="432">
        <v>56</v>
      </c>
      <c r="O6" s="406">
        <f t="shared" ref="O6:O21" si="3">(VLOOKUP(M6,$A$5:$B$20,2)-$B$15)*N6</f>
        <v>16.239999999999952</v>
      </c>
      <c r="P6" s="436">
        <v>4</v>
      </c>
      <c r="Q6" s="432">
        <v>31</v>
      </c>
      <c r="R6" s="406">
        <f t="shared" ref="R6:R21" si="4">(VLOOKUP(P6,$A$5:$B$20,2)-$B$15)*Q6</f>
        <v>17.050000000000132</v>
      </c>
      <c r="S6" s="434">
        <v>6</v>
      </c>
      <c r="T6" s="432">
        <v>21</v>
      </c>
      <c r="U6" s="406">
        <f t="shared" ref="U6:U21" si="5">(VLOOKUP(S6,$A$5:$B$20,2)-$B$15)*T6</f>
        <v>8.1900000000000119</v>
      </c>
      <c r="V6" s="427"/>
      <c r="W6" s="562"/>
      <c r="X6" s="567"/>
      <c r="Y6" s="568"/>
      <c r="Z6" s="404" t="s">
        <v>168</v>
      </c>
      <c r="AA6" s="405" t="s">
        <v>169</v>
      </c>
      <c r="AD6"/>
    </row>
    <row r="7" spans="1:30" ht="15" customHeight="1">
      <c r="A7" s="401">
        <v>3</v>
      </c>
      <c r="B7" s="402">
        <v>41.12</v>
      </c>
      <c r="D7" s="430">
        <v>88</v>
      </c>
      <c r="E7" s="202">
        <v>33</v>
      </c>
      <c r="F7" s="406">
        <f t="shared" si="0"/>
        <v>11.879999999999981</v>
      </c>
      <c r="G7" s="435">
        <v>2</v>
      </c>
      <c r="H7" s="432">
        <v>60</v>
      </c>
      <c r="I7" s="406">
        <f t="shared" si="1"/>
        <v>1.8000000000000682</v>
      </c>
      <c r="J7" s="436">
        <v>13</v>
      </c>
      <c r="K7" s="432">
        <v>59</v>
      </c>
      <c r="L7" s="406">
        <f t="shared" si="2"/>
        <v>10.030000000000101</v>
      </c>
      <c r="M7" s="436">
        <v>88</v>
      </c>
      <c r="N7" s="432">
        <v>45</v>
      </c>
      <c r="O7" s="406">
        <f t="shared" si="3"/>
        <v>16.199999999999974</v>
      </c>
      <c r="P7" s="436">
        <v>9</v>
      </c>
      <c r="Q7" s="432">
        <v>59</v>
      </c>
      <c r="R7" s="406">
        <f t="shared" si="4"/>
        <v>11.210000000000285</v>
      </c>
      <c r="S7" s="434">
        <v>10</v>
      </c>
      <c r="T7" s="432">
        <v>37</v>
      </c>
      <c r="U7" s="406">
        <f t="shared" si="5"/>
        <v>14.799999999999947</v>
      </c>
      <c r="V7" s="427"/>
      <c r="W7" s="550">
        <v>1</v>
      </c>
      <c r="X7" s="552" t="s">
        <v>18</v>
      </c>
      <c r="Y7" s="553"/>
      <c r="Z7" s="556">
        <f>I22-$I$22</f>
        <v>0</v>
      </c>
      <c r="AA7" s="558">
        <v>0</v>
      </c>
      <c r="AD7"/>
    </row>
    <row r="8" spans="1:30" ht="15" customHeight="1">
      <c r="A8" s="401">
        <v>4</v>
      </c>
      <c r="B8" s="402">
        <v>41.38</v>
      </c>
      <c r="D8" s="430">
        <v>5</v>
      </c>
      <c r="E8" s="202">
        <v>47</v>
      </c>
      <c r="F8" s="406">
        <f t="shared" si="0"/>
        <v>12.690000000000147</v>
      </c>
      <c r="G8" s="435">
        <v>12</v>
      </c>
      <c r="H8" s="432">
        <v>42</v>
      </c>
      <c r="I8" s="406">
        <f t="shared" si="1"/>
        <v>0</v>
      </c>
      <c r="J8" s="436">
        <v>2</v>
      </c>
      <c r="K8" s="432">
        <v>58</v>
      </c>
      <c r="L8" s="406">
        <f t="shared" si="2"/>
        <v>1.7400000000000659</v>
      </c>
      <c r="M8" s="436">
        <v>5</v>
      </c>
      <c r="N8" s="432">
        <v>48</v>
      </c>
      <c r="O8" s="406">
        <f t="shared" si="3"/>
        <v>12.96000000000015</v>
      </c>
      <c r="P8" s="436">
        <v>10</v>
      </c>
      <c r="Q8" s="432">
        <v>20</v>
      </c>
      <c r="R8" s="406">
        <f t="shared" si="4"/>
        <v>7.9999999999999716</v>
      </c>
      <c r="S8" s="434">
        <v>15</v>
      </c>
      <c r="T8" s="432">
        <v>42</v>
      </c>
      <c r="U8" s="406">
        <f t="shared" si="5"/>
        <v>24.780000000000143</v>
      </c>
      <c r="V8" s="427"/>
      <c r="W8" s="551"/>
      <c r="X8" s="554"/>
      <c r="Y8" s="555"/>
      <c r="Z8" s="557"/>
      <c r="AA8" s="559"/>
      <c r="AD8"/>
    </row>
    <row r="9" spans="1:30" ht="15" customHeight="1">
      <c r="A9" s="401">
        <v>5</v>
      </c>
      <c r="B9" s="402">
        <v>41.1</v>
      </c>
      <c r="D9" s="430">
        <v>13</v>
      </c>
      <c r="E9" s="202">
        <v>35</v>
      </c>
      <c r="F9" s="406">
        <f t="shared" si="0"/>
        <v>5.9500000000000597</v>
      </c>
      <c r="G9" s="435">
        <v>10</v>
      </c>
      <c r="H9" s="432">
        <v>19</v>
      </c>
      <c r="I9" s="406">
        <f t="shared" si="1"/>
        <v>7.599999999999973</v>
      </c>
      <c r="J9" s="436">
        <v>5</v>
      </c>
      <c r="K9" s="432">
        <v>59</v>
      </c>
      <c r="L9" s="406">
        <f t="shared" si="2"/>
        <v>15.930000000000184</v>
      </c>
      <c r="M9" s="436">
        <v>12</v>
      </c>
      <c r="N9" s="432">
        <v>62</v>
      </c>
      <c r="O9" s="406">
        <f t="shared" si="3"/>
        <v>0</v>
      </c>
      <c r="P9" s="436">
        <v>21</v>
      </c>
      <c r="Q9" s="432">
        <v>60</v>
      </c>
      <c r="R9" s="443">
        <f t="shared" si="4"/>
        <v>32.399999999999949</v>
      </c>
      <c r="S9" s="434">
        <v>4</v>
      </c>
      <c r="T9" s="432">
        <v>51</v>
      </c>
      <c r="U9" s="406">
        <f t="shared" si="5"/>
        <v>28.050000000000217</v>
      </c>
      <c r="V9" s="427"/>
      <c r="W9" s="550">
        <v>2</v>
      </c>
      <c r="X9" s="552" t="s">
        <v>23</v>
      </c>
      <c r="Y9" s="553"/>
      <c r="Z9" s="556">
        <f>L22-$I$22</f>
        <v>15.990000000000038</v>
      </c>
      <c r="AA9" s="558">
        <f>Z9/$B$21</f>
        <v>0.38844857429170182</v>
      </c>
      <c r="AD9"/>
    </row>
    <row r="10" spans="1:30" ht="15" customHeight="1">
      <c r="A10" s="401">
        <v>6</v>
      </c>
      <c r="B10" s="402">
        <v>41.22</v>
      </c>
      <c r="D10" s="430">
        <v>14</v>
      </c>
      <c r="E10" s="202">
        <v>25</v>
      </c>
      <c r="F10" s="406">
        <f t="shared" si="0"/>
        <v>14.750000000000085</v>
      </c>
      <c r="G10" s="435">
        <v>1</v>
      </c>
      <c r="H10" s="432">
        <v>63</v>
      </c>
      <c r="I10" s="406">
        <f t="shared" si="1"/>
        <v>3.7800000000001432</v>
      </c>
      <c r="J10" s="436">
        <v>3</v>
      </c>
      <c r="K10" s="432">
        <v>55</v>
      </c>
      <c r="L10" s="406">
        <f t="shared" si="2"/>
        <v>15.949999999999953</v>
      </c>
      <c r="M10" s="436">
        <v>5</v>
      </c>
      <c r="N10" s="432">
        <v>57</v>
      </c>
      <c r="O10" s="406">
        <f t="shared" si="3"/>
        <v>15.390000000000178</v>
      </c>
      <c r="P10" s="436">
        <v>88</v>
      </c>
      <c r="Q10" s="432">
        <v>58</v>
      </c>
      <c r="R10" s="406">
        <f t="shared" si="4"/>
        <v>20.879999999999967</v>
      </c>
      <c r="S10" s="434">
        <v>11</v>
      </c>
      <c r="T10" s="432">
        <v>59</v>
      </c>
      <c r="U10" s="443">
        <f t="shared" si="5"/>
        <v>41.89000000000005</v>
      </c>
      <c r="V10" s="427"/>
      <c r="W10" s="551"/>
      <c r="X10" s="554"/>
      <c r="Y10" s="555"/>
      <c r="Z10" s="557"/>
      <c r="AA10" s="559"/>
      <c r="AD10"/>
    </row>
    <row r="11" spans="1:30" ht="15" customHeight="1">
      <c r="A11" s="401">
        <v>7</v>
      </c>
      <c r="B11" s="402">
        <v>41.03</v>
      </c>
      <c r="D11" s="430">
        <v>9</v>
      </c>
      <c r="E11" s="202">
        <v>58</v>
      </c>
      <c r="F11" s="406">
        <f t="shared" si="0"/>
        <v>11.02000000000028</v>
      </c>
      <c r="G11" s="435">
        <v>10</v>
      </c>
      <c r="H11" s="432">
        <v>21</v>
      </c>
      <c r="I11" s="406">
        <f t="shared" si="1"/>
        <v>8.3999999999999702</v>
      </c>
      <c r="J11" s="436">
        <v>4</v>
      </c>
      <c r="K11" s="432">
        <v>22</v>
      </c>
      <c r="L11" s="406">
        <f t="shared" si="2"/>
        <v>12.100000000000094</v>
      </c>
      <c r="M11" s="436">
        <v>21</v>
      </c>
      <c r="N11" s="432">
        <v>61</v>
      </c>
      <c r="O11" s="443">
        <f t="shared" si="3"/>
        <v>32.939999999999948</v>
      </c>
      <c r="P11" s="436">
        <v>15</v>
      </c>
      <c r="Q11" s="432">
        <v>54</v>
      </c>
      <c r="R11" s="406">
        <f t="shared" si="4"/>
        <v>31.860000000000184</v>
      </c>
      <c r="S11" s="434">
        <v>13</v>
      </c>
      <c r="T11" s="432">
        <v>56</v>
      </c>
      <c r="U11" s="406">
        <f t="shared" si="5"/>
        <v>9.5200000000000955</v>
      </c>
      <c r="V11" s="428"/>
      <c r="W11" s="550">
        <v>3</v>
      </c>
      <c r="X11" s="552" t="s">
        <v>246</v>
      </c>
      <c r="Y11" s="553"/>
      <c r="Z11" s="556">
        <f>F22-$I$22</f>
        <v>41.620000000000118</v>
      </c>
      <c r="AA11" s="558">
        <f>Z11/$B$21</f>
        <v>1.0110837812395645</v>
      </c>
      <c r="AD11"/>
    </row>
    <row r="12" spans="1:30">
      <c r="A12" s="401">
        <v>9</v>
      </c>
      <c r="B12" s="402">
        <v>41.02</v>
      </c>
      <c r="D12" s="430">
        <v>1</v>
      </c>
      <c r="E12" s="202">
        <v>53</v>
      </c>
      <c r="F12" s="406">
        <f t="shared" si="0"/>
        <v>3.1800000000001205</v>
      </c>
      <c r="G12" s="435">
        <v>21</v>
      </c>
      <c r="H12" s="432">
        <v>29</v>
      </c>
      <c r="I12" s="406">
        <f t="shared" si="1"/>
        <v>15.659999999999975</v>
      </c>
      <c r="J12" s="436">
        <v>6</v>
      </c>
      <c r="K12" s="432">
        <v>44</v>
      </c>
      <c r="L12" s="406">
        <f t="shared" si="2"/>
        <v>17.160000000000025</v>
      </c>
      <c r="M12" s="436">
        <v>88</v>
      </c>
      <c r="N12" s="432">
        <v>30</v>
      </c>
      <c r="O12" s="406">
        <f t="shared" si="3"/>
        <v>10.799999999999983</v>
      </c>
      <c r="P12" s="436">
        <v>2</v>
      </c>
      <c r="Q12" s="432">
        <v>57</v>
      </c>
      <c r="R12" s="406">
        <f t="shared" si="4"/>
        <v>1.7100000000000648</v>
      </c>
      <c r="S12" s="434">
        <v>12</v>
      </c>
      <c r="T12" s="432">
        <v>48</v>
      </c>
      <c r="U12" s="406">
        <f t="shared" si="5"/>
        <v>0</v>
      </c>
      <c r="V12" s="427"/>
      <c r="W12" s="551"/>
      <c r="X12" s="554"/>
      <c r="Y12" s="555"/>
      <c r="Z12" s="557"/>
      <c r="AA12" s="559"/>
      <c r="AD12"/>
    </row>
    <row r="13" spans="1:30">
      <c r="A13" s="401">
        <v>10</v>
      </c>
      <c r="B13" s="402">
        <v>41.23</v>
      </c>
      <c r="D13" s="430">
        <v>5</v>
      </c>
      <c r="E13" s="202">
        <v>61</v>
      </c>
      <c r="F13" s="406">
        <f t="shared" si="0"/>
        <v>16.470000000000191</v>
      </c>
      <c r="G13" s="435">
        <v>1</v>
      </c>
      <c r="H13" s="432">
        <v>60</v>
      </c>
      <c r="I13" s="406">
        <f t="shared" si="1"/>
        <v>3.6000000000001364</v>
      </c>
      <c r="J13" s="436">
        <v>4</v>
      </c>
      <c r="K13" s="432">
        <v>21</v>
      </c>
      <c r="L13" s="406">
        <f t="shared" si="2"/>
        <v>11.55000000000009</v>
      </c>
      <c r="M13" s="436">
        <v>9</v>
      </c>
      <c r="N13" s="432">
        <v>28</v>
      </c>
      <c r="O13" s="406">
        <f t="shared" si="3"/>
        <v>5.3200000000001353</v>
      </c>
      <c r="P13" s="436">
        <v>6</v>
      </c>
      <c r="Q13" s="432">
        <v>58</v>
      </c>
      <c r="R13" s="406">
        <f t="shared" si="4"/>
        <v>22.620000000000033</v>
      </c>
      <c r="S13" s="434">
        <v>14</v>
      </c>
      <c r="T13" s="432">
        <v>37</v>
      </c>
      <c r="U13" s="406">
        <f t="shared" si="5"/>
        <v>21.830000000000126</v>
      </c>
      <c r="V13" s="429"/>
      <c r="W13" s="550">
        <v>4</v>
      </c>
      <c r="X13" s="552" t="s">
        <v>82</v>
      </c>
      <c r="Y13" s="553"/>
      <c r="Z13" s="556">
        <f>R22-$I$22</f>
        <v>63.339999999999833</v>
      </c>
      <c r="AA13" s="558">
        <f>Z13/$B$21</f>
        <v>1.5387325012905735</v>
      </c>
      <c r="AD13"/>
    </row>
    <row r="14" spans="1:30">
      <c r="A14" s="401">
        <v>11</v>
      </c>
      <c r="B14" s="402">
        <v>41.54</v>
      </c>
      <c r="D14" s="430">
        <v>1</v>
      </c>
      <c r="E14" s="202">
        <v>50</v>
      </c>
      <c r="F14" s="406">
        <f t="shared" si="0"/>
        <v>3.0000000000001137</v>
      </c>
      <c r="G14" s="435">
        <v>13</v>
      </c>
      <c r="H14" s="432">
        <v>52</v>
      </c>
      <c r="I14" s="406">
        <f t="shared" si="1"/>
        <v>8.8400000000000887</v>
      </c>
      <c r="J14" s="436">
        <v>3</v>
      </c>
      <c r="K14" s="432">
        <v>22</v>
      </c>
      <c r="L14" s="406">
        <f t="shared" si="2"/>
        <v>6.3799999999999812</v>
      </c>
      <c r="M14" s="436">
        <v>13</v>
      </c>
      <c r="N14" s="432">
        <v>23</v>
      </c>
      <c r="O14" s="406">
        <f t="shared" si="3"/>
        <v>3.9100000000000392</v>
      </c>
      <c r="P14" s="436">
        <v>12</v>
      </c>
      <c r="Q14" s="432">
        <v>60</v>
      </c>
      <c r="R14" s="406">
        <f t="shared" si="4"/>
        <v>0</v>
      </c>
      <c r="S14" s="434">
        <v>10</v>
      </c>
      <c r="T14" s="432">
        <v>43</v>
      </c>
      <c r="U14" s="406">
        <f t="shared" si="5"/>
        <v>17.199999999999939</v>
      </c>
      <c r="V14" s="410"/>
      <c r="W14" s="551"/>
      <c r="X14" s="554"/>
      <c r="Y14" s="555"/>
      <c r="Z14" s="557"/>
      <c r="AA14" s="559"/>
    </row>
    <row r="15" spans="1:30">
      <c r="A15" s="401">
        <v>12</v>
      </c>
      <c r="B15" s="402">
        <v>40.83</v>
      </c>
      <c r="D15" s="403">
        <v>4</v>
      </c>
      <c r="E15" s="191">
        <v>16</v>
      </c>
      <c r="F15" s="406">
        <f>(VLOOKUP(D15,$A$5:$B$20,2)-$B$15)*E15</f>
        <v>8.8000000000000682</v>
      </c>
      <c r="G15" s="418">
        <v>3</v>
      </c>
      <c r="H15" s="246">
        <v>52</v>
      </c>
      <c r="I15" s="406">
        <f>(VLOOKUP(G15,$A$5:$B$20,2)-$B$15)*H15</f>
        <v>15.079999999999956</v>
      </c>
      <c r="J15" s="437">
        <v>12</v>
      </c>
      <c r="K15" s="246">
        <v>29</v>
      </c>
      <c r="L15" s="406">
        <f>(VLOOKUP(J15,$A$5:$B$20,2)-$B$15)*K15</f>
        <v>0</v>
      </c>
      <c r="M15" s="437">
        <v>14</v>
      </c>
      <c r="N15" s="246">
        <v>21</v>
      </c>
      <c r="O15" s="406">
        <f>(VLOOKUP(M15,$A$5:$B$20,2)-$B$15)*N15</f>
        <v>12.390000000000072</v>
      </c>
      <c r="P15" s="437">
        <v>4</v>
      </c>
      <c r="Q15" s="246">
        <v>21</v>
      </c>
      <c r="R15" s="406">
        <f>(VLOOKUP(P15,$A$5:$B$20,2)-$B$15)*Q15</f>
        <v>11.55000000000009</v>
      </c>
      <c r="S15" s="438">
        <v>9</v>
      </c>
      <c r="T15" s="246">
        <v>19</v>
      </c>
      <c r="U15" s="406">
        <f>(VLOOKUP(S15,$A$5:$B$20,2)-$B$15)*T15</f>
        <v>3.6100000000000918</v>
      </c>
      <c r="W15" s="550">
        <v>5</v>
      </c>
      <c r="X15" s="552" t="s">
        <v>204</v>
      </c>
      <c r="Y15" s="553"/>
      <c r="Z15" s="556">
        <f>R44-$I$22</f>
        <v>67.879999999999967</v>
      </c>
      <c r="AA15" s="558">
        <f>Z15/$B$21</f>
        <v>1.6490237162551997</v>
      </c>
    </row>
    <row r="16" spans="1:30" ht="16.5" customHeight="1">
      <c r="A16" s="401">
        <v>13</v>
      </c>
      <c r="B16" s="402">
        <v>41</v>
      </c>
      <c r="D16" s="403">
        <v>2</v>
      </c>
      <c r="E16" s="246">
        <v>58</v>
      </c>
      <c r="F16" s="406">
        <f t="shared" si="0"/>
        <v>1.7400000000000659</v>
      </c>
      <c r="G16" s="418">
        <v>15</v>
      </c>
      <c r="H16" s="246">
        <v>37</v>
      </c>
      <c r="I16" s="443">
        <f t="shared" si="1"/>
        <v>21.830000000000126</v>
      </c>
      <c r="J16" s="437">
        <v>88</v>
      </c>
      <c r="K16" s="246">
        <v>47</v>
      </c>
      <c r="L16" s="443">
        <f t="shared" si="2"/>
        <v>16.919999999999973</v>
      </c>
      <c r="M16" s="437">
        <v>3</v>
      </c>
      <c r="N16" s="246">
        <v>40</v>
      </c>
      <c r="O16" s="406">
        <f t="shared" si="3"/>
        <v>11.599999999999966</v>
      </c>
      <c r="P16" s="437">
        <v>7</v>
      </c>
      <c r="Q16" s="246">
        <v>22</v>
      </c>
      <c r="R16" s="406">
        <f t="shared" si="4"/>
        <v>4.4000000000000625</v>
      </c>
      <c r="S16" s="438">
        <v>13</v>
      </c>
      <c r="T16" s="246">
        <v>52</v>
      </c>
      <c r="U16" s="406">
        <f t="shared" si="5"/>
        <v>8.8400000000000887</v>
      </c>
      <c r="W16" s="551"/>
      <c r="X16" s="554"/>
      <c r="Y16" s="555"/>
      <c r="Z16" s="557"/>
      <c r="AA16" s="559"/>
    </row>
    <row r="17" spans="1:30">
      <c r="A17" s="401">
        <v>14</v>
      </c>
      <c r="B17" s="402">
        <v>41.42</v>
      </c>
      <c r="D17" s="403">
        <v>88</v>
      </c>
      <c r="E17" s="246">
        <v>56</v>
      </c>
      <c r="F17" s="406">
        <f t="shared" si="0"/>
        <v>20.159999999999968</v>
      </c>
      <c r="G17" s="418">
        <v>9</v>
      </c>
      <c r="H17" s="246">
        <v>24</v>
      </c>
      <c r="I17" s="406">
        <f t="shared" si="1"/>
        <v>4.560000000000116</v>
      </c>
      <c r="J17" s="437">
        <v>7</v>
      </c>
      <c r="K17" s="246">
        <v>35</v>
      </c>
      <c r="L17" s="406">
        <f t="shared" si="2"/>
        <v>7.0000000000000995</v>
      </c>
      <c r="M17" s="437">
        <v>13</v>
      </c>
      <c r="N17" s="246">
        <v>48</v>
      </c>
      <c r="O17" s="406">
        <f t="shared" si="3"/>
        <v>8.1600000000000819</v>
      </c>
      <c r="P17" s="437">
        <v>88</v>
      </c>
      <c r="Q17" s="246">
        <v>41</v>
      </c>
      <c r="R17" s="406">
        <f t="shared" si="4"/>
        <v>14.759999999999977</v>
      </c>
      <c r="S17" s="439">
        <v>12</v>
      </c>
      <c r="T17" s="246">
        <v>17</v>
      </c>
      <c r="U17" s="406">
        <f t="shared" si="5"/>
        <v>0</v>
      </c>
      <c r="W17" s="550">
        <v>6</v>
      </c>
      <c r="X17" s="552" t="s">
        <v>176</v>
      </c>
      <c r="Y17" s="553"/>
      <c r="Z17" s="556">
        <f>O22-$I$22</f>
        <v>80.309999999999434</v>
      </c>
      <c r="AA17" s="558">
        <f>Z17/$B$21</f>
        <v>1.9509884303543639</v>
      </c>
    </row>
    <row r="18" spans="1:30">
      <c r="A18" s="401">
        <v>15</v>
      </c>
      <c r="B18" s="402">
        <v>41.42</v>
      </c>
      <c r="D18" s="403">
        <v>11</v>
      </c>
      <c r="E18" s="246">
        <v>29</v>
      </c>
      <c r="F18" s="443">
        <f t="shared" si="0"/>
        <v>20.590000000000025</v>
      </c>
      <c r="G18" s="418">
        <v>2</v>
      </c>
      <c r="H18" s="246">
        <v>43</v>
      </c>
      <c r="I18" s="406">
        <f t="shared" si="1"/>
        <v>1.2900000000000489</v>
      </c>
      <c r="J18" s="437">
        <v>12</v>
      </c>
      <c r="K18" s="246">
        <v>50</v>
      </c>
      <c r="L18" s="406">
        <f t="shared" si="2"/>
        <v>0</v>
      </c>
      <c r="M18" s="437">
        <v>4</v>
      </c>
      <c r="N18" s="246">
        <v>36</v>
      </c>
      <c r="O18" s="406">
        <f t="shared" si="3"/>
        <v>19.800000000000153</v>
      </c>
      <c r="P18" s="437">
        <v>13</v>
      </c>
      <c r="Q18" s="246">
        <v>22</v>
      </c>
      <c r="R18" s="406">
        <f t="shared" si="4"/>
        <v>3.7400000000000375</v>
      </c>
      <c r="S18" s="438">
        <v>1</v>
      </c>
      <c r="T18" s="246">
        <v>49</v>
      </c>
      <c r="U18" s="406">
        <f t="shared" si="5"/>
        <v>2.9400000000001114</v>
      </c>
      <c r="W18" s="551"/>
      <c r="X18" s="554"/>
      <c r="Y18" s="555"/>
      <c r="Z18" s="557"/>
      <c r="AA18" s="559"/>
    </row>
    <row r="19" spans="1:30" ht="15.75" customHeight="1">
      <c r="A19" s="401">
        <v>21</v>
      </c>
      <c r="B19" s="414">
        <v>41.37</v>
      </c>
      <c r="D19" s="403">
        <v>2</v>
      </c>
      <c r="E19" s="246">
        <v>51</v>
      </c>
      <c r="F19" s="406">
        <f t="shared" si="0"/>
        <v>1.530000000000058</v>
      </c>
      <c r="G19" s="418">
        <v>3</v>
      </c>
      <c r="H19" s="246">
        <v>29</v>
      </c>
      <c r="I19" s="406">
        <f t="shared" si="1"/>
        <v>8.4099999999999753</v>
      </c>
      <c r="J19" s="437">
        <v>1</v>
      </c>
      <c r="K19" s="246">
        <v>45</v>
      </c>
      <c r="L19" s="406">
        <f t="shared" si="2"/>
        <v>2.7000000000001023</v>
      </c>
      <c r="M19" s="437">
        <v>21</v>
      </c>
      <c r="N19" s="246">
        <v>30</v>
      </c>
      <c r="O19" s="406">
        <f t="shared" si="3"/>
        <v>16.199999999999974</v>
      </c>
      <c r="P19" s="437">
        <v>3</v>
      </c>
      <c r="Q19" s="246">
        <v>20</v>
      </c>
      <c r="R19" s="406">
        <f t="shared" si="4"/>
        <v>5.7999999999999829</v>
      </c>
      <c r="S19" s="439">
        <v>14</v>
      </c>
      <c r="T19" s="246">
        <v>51</v>
      </c>
      <c r="U19" s="406">
        <f t="shared" si="5"/>
        <v>30.090000000000174</v>
      </c>
      <c r="W19" s="550">
        <v>7</v>
      </c>
      <c r="X19" s="552" t="s">
        <v>89</v>
      </c>
      <c r="Y19" s="553"/>
      <c r="Z19" s="556">
        <f>L44-$I$22</f>
        <v>81.600000000000279</v>
      </c>
      <c r="AA19" s="558">
        <f>Z19/$B$21</f>
        <v>1.9823266830645967</v>
      </c>
    </row>
    <row r="20" spans="1:30" ht="16.5" thickBot="1">
      <c r="A20" s="411">
        <v>88</v>
      </c>
      <c r="B20" s="413">
        <v>41.19</v>
      </c>
      <c r="D20" s="403">
        <v>10</v>
      </c>
      <c r="E20" s="246">
        <v>32</v>
      </c>
      <c r="F20" s="406">
        <f t="shared" si="0"/>
        <v>12.799999999999955</v>
      </c>
      <c r="G20" s="418">
        <v>7</v>
      </c>
      <c r="H20" s="246">
        <v>56</v>
      </c>
      <c r="I20" s="406">
        <f t="shared" si="1"/>
        <v>11.200000000000159</v>
      </c>
      <c r="J20" s="437">
        <v>13</v>
      </c>
      <c r="K20" s="246">
        <v>40</v>
      </c>
      <c r="L20" s="406">
        <f t="shared" si="2"/>
        <v>6.8000000000000682</v>
      </c>
      <c r="M20" s="437">
        <v>12</v>
      </c>
      <c r="N20" s="246">
        <v>35</v>
      </c>
      <c r="O20" s="406">
        <f t="shared" si="3"/>
        <v>0</v>
      </c>
      <c r="P20" s="437">
        <v>2</v>
      </c>
      <c r="Q20" s="246">
        <v>31</v>
      </c>
      <c r="R20" s="406">
        <f t="shared" si="4"/>
        <v>0.93000000000003524</v>
      </c>
      <c r="S20" s="439">
        <v>15</v>
      </c>
      <c r="T20" s="246">
        <v>39</v>
      </c>
      <c r="U20" s="406">
        <f t="shared" si="5"/>
        <v>23.010000000000133</v>
      </c>
      <c r="W20" s="551"/>
      <c r="X20" s="554"/>
      <c r="Y20" s="555"/>
      <c r="Z20" s="557"/>
      <c r="AA20" s="559"/>
    </row>
    <row r="21" spans="1:30" ht="16.5" thickBot="1">
      <c r="A21" s="416" t="s">
        <v>298</v>
      </c>
      <c r="B21" s="417">
        <f>AVERAGE(B5:B20)</f>
        <v>41.163749999999993</v>
      </c>
      <c r="D21" s="401">
        <v>3</v>
      </c>
      <c r="E21" s="191">
        <v>47</v>
      </c>
      <c r="F21" s="406">
        <f t="shared" si="0"/>
        <v>13.62999999999996</v>
      </c>
      <c r="G21" s="437">
        <v>9</v>
      </c>
      <c r="H21" s="246">
        <v>48</v>
      </c>
      <c r="I21" s="406">
        <f t="shared" si="1"/>
        <v>9.1200000000002319</v>
      </c>
      <c r="J21" s="440">
        <v>7</v>
      </c>
      <c r="K21" s="257">
        <v>47</v>
      </c>
      <c r="L21" s="406">
        <f t="shared" si="2"/>
        <v>9.4000000000001336</v>
      </c>
      <c r="M21" s="444">
        <v>10</v>
      </c>
      <c r="N21" s="441">
        <v>47</v>
      </c>
      <c r="O21" s="445">
        <f t="shared" si="3"/>
        <v>18.799999999999933</v>
      </c>
      <c r="P21" s="444">
        <v>13</v>
      </c>
      <c r="Q21" s="441">
        <v>41</v>
      </c>
      <c r="R21" s="445">
        <f t="shared" si="4"/>
        <v>6.9700000000000699</v>
      </c>
      <c r="S21" s="438">
        <v>21</v>
      </c>
      <c r="T21" s="246">
        <v>43</v>
      </c>
      <c r="U21" s="406">
        <f t="shared" si="5"/>
        <v>23.219999999999963</v>
      </c>
      <c r="W21" s="550">
        <v>8</v>
      </c>
      <c r="X21" s="552" t="s">
        <v>247</v>
      </c>
      <c r="Y21" s="553"/>
      <c r="Z21" s="556">
        <f>F44-$I$22</f>
        <v>104.60999999999973</v>
      </c>
      <c r="AA21" s="558">
        <f>Z21/$B$21</f>
        <v>2.5413136558258116</v>
      </c>
    </row>
    <row r="22" spans="1:30" ht="16.5" thickBot="1">
      <c r="D22" s="546" t="s">
        <v>297</v>
      </c>
      <c r="E22" s="547"/>
      <c r="F22" s="407">
        <f>SUM(F5:F21)</f>
        <v>174.50000000000122</v>
      </c>
      <c r="G22" s="546" t="s">
        <v>297</v>
      </c>
      <c r="H22" s="547"/>
      <c r="I22" s="407">
        <f>SUM(I5:I21)</f>
        <v>132.8800000000011</v>
      </c>
      <c r="J22" s="548" t="s">
        <v>297</v>
      </c>
      <c r="K22" s="549"/>
      <c r="L22" s="407">
        <f>SUM(L5:L21)</f>
        <v>148.87000000000114</v>
      </c>
      <c r="M22" s="546" t="s">
        <v>297</v>
      </c>
      <c r="N22" s="547"/>
      <c r="O22" s="408">
        <f>SUM(O5:O21)</f>
        <v>213.19000000000054</v>
      </c>
      <c r="P22" s="546" t="s">
        <v>297</v>
      </c>
      <c r="Q22" s="547"/>
      <c r="R22" s="408">
        <f>SUM(R5:R21)</f>
        <v>196.22000000000094</v>
      </c>
      <c r="S22" s="546" t="s">
        <v>297</v>
      </c>
      <c r="T22" s="547"/>
      <c r="U22" s="408">
        <f>SUM(U5:U21)</f>
        <v>257.97000000000111</v>
      </c>
      <c r="W22" s="551"/>
      <c r="X22" s="554"/>
      <c r="Y22" s="555"/>
      <c r="Z22" s="557"/>
      <c r="AA22" s="559"/>
    </row>
    <row r="23" spans="1:30" ht="16.5" thickBot="1">
      <c r="D23" s="409"/>
      <c r="E23" s="409"/>
      <c r="F23" s="409"/>
      <c r="G23" s="409"/>
      <c r="H23" s="409"/>
      <c r="I23" s="409"/>
      <c r="J23" s="409"/>
      <c r="K23" s="409"/>
      <c r="L23" s="409"/>
      <c r="M23" s="409"/>
      <c r="N23" s="409"/>
      <c r="O23" s="409"/>
      <c r="P23" s="409"/>
      <c r="Q23" s="409"/>
      <c r="R23" s="409"/>
      <c r="S23" s="409"/>
      <c r="T23" s="409"/>
      <c r="U23" s="410"/>
      <c r="W23" s="550">
        <v>9</v>
      </c>
      <c r="X23" s="552" t="s">
        <v>195</v>
      </c>
      <c r="Y23" s="553"/>
      <c r="Z23" s="556">
        <f>C44-$I$22</f>
        <v>109.41999999999999</v>
      </c>
      <c r="AA23" s="558">
        <f t="shared" ref="AA23" si="6">Z23/$B$21</f>
        <v>2.6581640399623456</v>
      </c>
      <c r="AD23"/>
    </row>
    <row r="24" spans="1:30">
      <c r="A24" s="539" t="s">
        <v>195</v>
      </c>
      <c r="B24" s="540"/>
      <c r="C24" s="541"/>
      <c r="D24" s="539" t="s">
        <v>177</v>
      </c>
      <c r="E24" s="540"/>
      <c r="F24" s="541"/>
      <c r="G24" s="539" t="s">
        <v>31</v>
      </c>
      <c r="H24" s="540"/>
      <c r="I24" s="541"/>
      <c r="J24" s="539" t="s">
        <v>299</v>
      </c>
      <c r="K24" s="540"/>
      <c r="L24" s="541"/>
      <c r="M24" s="539" t="s">
        <v>179</v>
      </c>
      <c r="N24" s="540"/>
      <c r="O24" s="541"/>
      <c r="P24" s="539" t="s">
        <v>204</v>
      </c>
      <c r="Q24" s="540"/>
      <c r="R24" s="541"/>
      <c r="S24" s="539" t="s">
        <v>68</v>
      </c>
      <c r="T24" s="540"/>
      <c r="U24" s="541"/>
      <c r="W24" s="551"/>
      <c r="X24" s="554"/>
      <c r="Y24" s="555"/>
      <c r="Z24" s="557"/>
      <c r="AA24" s="559"/>
      <c r="AD24"/>
    </row>
    <row r="25" spans="1:30" ht="16.5" thickBot="1">
      <c r="A25" s="395" t="s">
        <v>293</v>
      </c>
      <c r="B25" s="396" t="s">
        <v>294</v>
      </c>
      <c r="C25" s="397" t="s">
        <v>295</v>
      </c>
      <c r="D25" s="395" t="s">
        <v>293</v>
      </c>
      <c r="E25" s="396" t="s">
        <v>294</v>
      </c>
      <c r="F25" s="397" t="s">
        <v>295</v>
      </c>
      <c r="G25" s="395" t="s">
        <v>293</v>
      </c>
      <c r="H25" s="396" t="s">
        <v>294</v>
      </c>
      <c r="I25" s="397" t="s">
        <v>295</v>
      </c>
      <c r="J25" s="411" t="s">
        <v>293</v>
      </c>
      <c r="K25" s="412" t="s">
        <v>294</v>
      </c>
      <c r="L25" s="413" t="s">
        <v>295</v>
      </c>
      <c r="M25" s="411" t="s">
        <v>293</v>
      </c>
      <c r="N25" s="412" t="s">
        <v>294</v>
      </c>
      <c r="O25" s="413" t="s">
        <v>295</v>
      </c>
      <c r="P25" s="411" t="s">
        <v>293</v>
      </c>
      <c r="Q25" s="412" t="s">
        <v>294</v>
      </c>
      <c r="R25" s="413" t="s">
        <v>295</v>
      </c>
      <c r="S25" s="395" t="s">
        <v>293</v>
      </c>
      <c r="T25" s="396" t="s">
        <v>294</v>
      </c>
      <c r="U25" s="397" t="s">
        <v>295</v>
      </c>
      <c r="W25" s="550">
        <v>10</v>
      </c>
      <c r="X25" s="552" t="s">
        <v>179</v>
      </c>
      <c r="Y25" s="553"/>
      <c r="Z25" s="556">
        <f>O44-$I$22</f>
        <v>119.63000000000019</v>
      </c>
      <c r="AA25" s="558">
        <f t="shared" ref="AA25" si="7">Z25/$B$21</f>
        <v>2.9061978075369765</v>
      </c>
      <c r="AD25"/>
    </row>
    <row r="26" spans="1:30">
      <c r="A26" s="400">
        <v>21</v>
      </c>
      <c r="B26" s="432">
        <v>20</v>
      </c>
      <c r="C26" s="406">
        <f>(VLOOKUP(A26,$A$5:$B$20,2)-$B$15)*B26</f>
        <v>10.799999999999983</v>
      </c>
      <c r="D26" s="433">
        <v>4</v>
      </c>
      <c r="E26" s="432">
        <v>34</v>
      </c>
      <c r="F26" s="406">
        <f>(VLOOKUP(D26,$A$5:$B$20,2)-$B$15)*E26</f>
        <v>18.700000000000145</v>
      </c>
      <c r="G26" s="433">
        <v>88</v>
      </c>
      <c r="H26" s="432">
        <v>37</v>
      </c>
      <c r="I26" s="406">
        <f>(VLOOKUP(G26,$A$5:$B$20,2)-$B$15)*H26</f>
        <v>13.319999999999979</v>
      </c>
      <c r="J26" s="415">
        <v>14</v>
      </c>
      <c r="K26" s="432">
        <v>28</v>
      </c>
      <c r="L26" s="406">
        <f>(VLOOKUP(J26,$A$5:$B$20,2)-$B$15)*K26</f>
        <v>16.520000000000095</v>
      </c>
      <c r="M26" s="415">
        <v>11</v>
      </c>
      <c r="N26" s="432">
        <v>31</v>
      </c>
      <c r="O26" s="406">
        <f>(VLOOKUP(M26,$A$5:$B$20,2)-$B$15)*N26</f>
        <v>22.010000000000026</v>
      </c>
      <c r="P26" s="415">
        <v>3</v>
      </c>
      <c r="Q26" s="432">
        <v>28</v>
      </c>
      <c r="R26" s="406">
        <f>(VLOOKUP(P26,$A$5:$B$20,2)-$B$15)*Q26</f>
        <v>8.1199999999999761</v>
      </c>
      <c r="S26" s="433">
        <v>10</v>
      </c>
      <c r="T26" s="255">
        <v>33</v>
      </c>
      <c r="U26" s="406">
        <f>(VLOOKUP(S26,$A$5:$B$20,2)-$B$15)*T26</f>
        <v>13.199999999999953</v>
      </c>
      <c r="W26" s="551"/>
      <c r="X26" s="554"/>
      <c r="Y26" s="555"/>
      <c r="Z26" s="557"/>
      <c r="AA26" s="559"/>
      <c r="AD26"/>
    </row>
    <row r="27" spans="1:30">
      <c r="A27" s="430">
        <v>2</v>
      </c>
      <c r="B27" s="432">
        <v>39</v>
      </c>
      <c r="C27" s="406">
        <f t="shared" ref="C27:C42" si="8">(VLOOKUP(A27,$A$5:$B$20,2)-$B$15)*B27</f>
        <v>1.1700000000000443</v>
      </c>
      <c r="D27" s="435">
        <v>5</v>
      </c>
      <c r="E27" s="432">
        <v>37</v>
      </c>
      <c r="F27" s="406">
        <f t="shared" ref="F27:F43" si="9">(VLOOKUP(D27,$A$5:$B$20,2)-$B$15)*E27</f>
        <v>9.9900000000001157</v>
      </c>
      <c r="G27" s="435">
        <v>15</v>
      </c>
      <c r="H27" s="432">
        <v>44</v>
      </c>
      <c r="I27" s="406">
        <f t="shared" ref="I27:I42" si="10">(VLOOKUP(G27,$A$5:$B$20,2)-$B$15)*H27</f>
        <v>25.96000000000015</v>
      </c>
      <c r="J27" s="431">
        <v>7</v>
      </c>
      <c r="K27" s="432">
        <v>56</v>
      </c>
      <c r="L27" s="406">
        <f t="shared" ref="L27:L42" si="11">(VLOOKUP(J27,$A$5:$B$20,2)-$B$15)*K27</f>
        <v>11.200000000000159</v>
      </c>
      <c r="M27" s="431">
        <v>14</v>
      </c>
      <c r="N27" s="432">
        <v>33</v>
      </c>
      <c r="O27" s="406">
        <f t="shared" ref="O27:O42" si="12">(VLOOKUP(M27,$A$5:$B$20,2)-$B$15)*N27</f>
        <v>19.470000000000113</v>
      </c>
      <c r="P27" s="431">
        <v>12</v>
      </c>
      <c r="Q27" s="432">
        <v>37</v>
      </c>
      <c r="R27" s="406">
        <f t="shared" ref="R27:R43" si="13">(VLOOKUP(P27,$A$5:$B$20,2)-$B$15)*Q27</f>
        <v>0</v>
      </c>
      <c r="S27" s="435">
        <v>11</v>
      </c>
      <c r="T27" s="432">
        <v>28</v>
      </c>
      <c r="U27" s="406">
        <f t="shared" ref="U27:U43" si="14">(VLOOKUP(S27,$A$5:$B$20,2)-$B$15)*T27</f>
        <v>19.880000000000024</v>
      </c>
      <c r="W27" s="550">
        <v>11</v>
      </c>
      <c r="X27" s="552" t="s">
        <v>68</v>
      </c>
      <c r="Y27" s="553"/>
      <c r="Z27" s="556">
        <f>U44-$I$22</f>
        <v>124.93999999999997</v>
      </c>
      <c r="AA27" s="558">
        <f t="shared" ref="AA27" si="15">Z27/$B$21</f>
        <v>3.0351948012511007</v>
      </c>
      <c r="AD27"/>
    </row>
    <row r="28" spans="1:30">
      <c r="A28" s="430">
        <v>1</v>
      </c>
      <c r="B28" s="432">
        <v>63</v>
      </c>
      <c r="C28" s="406">
        <f t="shared" si="8"/>
        <v>3.7800000000001432</v>
      </c>
      <c r="D28" s="435">
        <v>12</v>
      </c>
      <c r="E28" s="432">
        <v>22</v>
      </c>
      <c r="F28" s="406">
        <f t="shared" si="9"/>
        <v>0</v>
      </c>
      <c r="G28" s="435">
        <v>4</v>
      </c>
      <c r="H28" s="432">
        <v>46</v>
      </c>
      <c r="I28" s="406">
        <f t="shared" si="10"/>
        <v>25.300000000000196</v>
      </c>
      <c r="J28" s="431">
        <v>21</v>
      </c>
      <c r="K28" s="432">
        <v>37</v>
      </c>
      <c r="L28" s="406">
        <f t="shared" si="11"/>
        <v>19.979999999999968</v>
      </c>
      <c r="M28" s="431">
        <v>11</v>
      </c>
      <c r="N28" s="432">
        <v>57</v>
      </c>
      <c r="O28" s="443">
        <f t="shared" si="12"/>
        <v>40.470000000000049</v>
      </c>
      <c r="P28" s="431">
        <v>14</v>
      </c>
      <c r="Q28" s="432">
        <v>36</v>
      </c>
      <c r="R28" s="406">
        <f t="shared" si="13"/>
        <v>21.240000000000123</v>
      </c>
      <c r="S28" s="435">
        <v>6</v>
      </c>
      <c r="T28" s="432">
        <v>29</v>
      </c>
      <c r="U28" s="406">
        <f t="shared" si="14"/>
        <v>11.310000000000016</v>
      </c>
      <c r="W28" s="551"/>
      <c r="X28" s="554"/>
      <c r="Y28" s="555"/>
      <c r="Z28" s="557"/>
      <c r="AA28" s="559"/>
      <c r="AD28"/>
    </row>
    <row r="29" spans="1:30">
      <c r="A29" s="430">
        <v>6</v>
      </c>
      <c r="B29" s="432">
        <v>24</v>
      </c>
      <c r="C29" s="406">
        <f t="shared" si="8"/>
        <v>9.3600000000000136</v>
      </c>
      <c r="D29" s="435">
        <v>10</v>
      </c>
      <c r="E29" s="432">
        <v>31</v>
      </c>
      <c r="F29" s="406">
        <f t="shared" si="9"/>
        <v>12.399999999999956</v>
      </c>
      <c r="G29" s="435">
        <v>11</v>
      </c>
      <c r="H29" s="432">
        <v>50</v>
      </c>
      <c r="I29" s="443">
        <f t="shared" si="10"/>
        <v>35.500000000000043</v>
      </c>
      <c r="J29" s="431">
        <v>14</v>
      </c>
      <c r="K29" s="432">
        <v>24</v>
      </c>
      <c r="L29" s="406">
        <f t="shared" si="11"/>
        <v>14.160000000000082</v>
      </c>
      <c r="M29" s="431">
        <v>1</v>
      </c>
      <c r="N29" s="432">
        <v>57</v>
      </c>
      <c r="O29" s="406">
        <f t="shared" si="12"/>
        <v>3.4200000000001296</v>
      </c>
      <c r="P29" s="431">
        <v>3</v>
      </c>
      <c r="Q29" s="432">
        <v>55</v>
      </c>
      <c r="R29" s="406">
        <f t="shared" si="13"/>
        <v>15.949999999999953</v>
      </c>
      <c r="S29" s="435">
        <v>7</v>
      </c>
      <c r="T29" s="432">
        <v>37</v>
      </c>
      <c r="U29" s="406">
        <f t="shared" si="14"/>
        <v>7.4000000000001052</v>
      </c>
      <c r="W29" s="550">
        <v>12</v>
      </c>
      <c r="X29" s="552" t="s">
        <v>56</v>
      </c>
      <c r="Y29" s="553"/>
      <c r="Z29" s="556">
        <f>U22-$I$22</f>
        <v>125.09</v>
      </c>
      <c r="AA29" s="558">
        <f t="shared" ref="AA29" si="16">Z29/$B$21</f>
        <v>3.038838784124382</v>
      </c>
      <c r="AD29"/>
    </row>
    <row r="30" spans="1:30">
      <c r="A30" s="430">
        <v>88</v>
      </c>
      <c r="B30" s="432">
        <v>41</v>
      </c>
      <c r="C30" s="406">
        <f t="shared" si="8"/>
        <v>14.759999999999977</v>
      </c>
      <c r="D30" s="435">
        <v>21</v>
      </c>
      <c r="E30" s="432">
        <v>20</v>
      </c>
      <c r="F30" s="406">
        <f t="shared" si="9"/>
        <v>10.799999999999983</v>
      </c>
      <c r="G30" s="435">
        <v>3</v>
      </c>
      <c r="H30" s="432">
        <v>44</v>
      </c>
      <c r="I30" s="406">
        <f t="shared" si="10"/>
        <v>12.759999999999962</v>
      </c>
      <c r="J30" s="431">
        <v>7</v>
      </c>
      <c r="K30" s="432">
        <v>62</v>
      </c>
      <c r="L30" s="406">
        <f t="shared" si="11"/>
        <v>12.400000000000176</v>
      </c>
      <c r="M30" s="431">
        <v>4</v>
      </c>
      <c r="N30" s="432">
        <v>31</v>
      </c>
      <c r="O30" s="406">
        <f t="shared" si="12"/>
        <v>17.050000000000132</v>
      </c>
      <c r="P30" s="431">
        <v>6</v>
      </c>
      <c r="Q30" s="432">
        <v>47</v>
      </c>
      <c r="R30" s="406">
        <f t="shared" si="13"/>
        <v>18.330000000000027</v>
      </c>
      <c r="S30" s="435">
        <v>9</v>
      </c>
      <c r="T30" s="432">
        <v>49</v>
      </c>
      <c r="U30" s="406">
        <f t="shared" si="14"/>
        <v>9.3100000000002368</v>
      </c>
      <c r="V30" s="39"/>
      <c r="W30" s="551"/>
      <c r="X30" s="554"/>
      <c r="Y30" s="555"/>
      <c r="Z30" s="557"/>
      <c r="AA30" s="559"/>
      <c r="AD30"/>
    </row>
    <row r="31" spans="1:30">
      <c r="A31" s="430">
        <v>10</v>
      </c>
      <c r="B31" s="432">
        <v>50</v>
      </c>
      <c r="C31" s="406">
        <f t="shared" si="8"/>
        <v>19.999999999999929</v>
      </c>
      <c r="D31" s="435">
        <v>15</v>
      </c>
      <c r="E31" s="432">
        <v>35</v>
      </c>
      <c r="F31" s="406">
        <f t="shared" si="9"/>
        <v>20.650000000000119</v>
      </c>
      <c r="G31" s="435">
        <v>4</v>
      </c>
      <c r="H31" s="432">
        <v>58</v>
      </c>
      <c r="I31" s="406">
        <f t="shared" si="10"/>
        <v>31.900000000000247</v>
      </c>
      <c r="J31" s="431">
        <v>15</v>
      </c>
      <c r="K31" s="432">
        <v>40</v>
      </c>
      <c r="L31" s="406">
        <f t="shared" si="11"/>
        <v>23.600000000000136</v>
      </c>
      <c r="M31" s="431">
        <v>21</v>
      </c>
      <c r="N31" s="432">
        <v>37</v>
      </c>
      <c r="O31" s="406">
        <f t="shared" si="12"/>
        <v>19.979999999999968</v>
      </c>
      <c r="P31" s="431">
        <v>7</v>
      </c>
      <c r="Q31" s="432">
        <v>54</v>
      </c>
      <c r="R31" s="406">
        <f t="shared" si="13"/>
        <v>10.800000000000153</v>
      </c>
      <c r="S31" s="435">
        <v>15</v>
      </c>
      <c r="T31" s="432">
        <v>24</v>
      </c>
      <c r="U31" s="406">
        <f t="shared" si="14"/>
        <v>14.160000000000082</v>
      </c>
      <c r="V31" s="39"/>
      <c r="W31" s="550">
        <v>13</v>
      </c>
      <c r="X31" s="552" t="s">
        <v>31</v>
      </c>
      <c r="Y31" s="553"/>
      <c r="Z31" s="556">
        <f>I44-$I$22</f>
        <v>180.04000000000011</v>
      </c>
      <c r="AA31" s="558">
        <f t="shared" ref="AA31" si="17">Z31/$B$21</f>
        <v>4.3737511767028066</v>
      </c>
      <c r="AD31"/>
    </row>
    <row r="32" spans="1:30">
      <c r="A32" s="430">
        <v>11</v>
      </c>
      <c r="B32" s="432">
        <v>28</v>
      </c>
      <c r="C32" s="406">
        <f t="shared" si="8"/>
        <v>19.880000000000024</v>
      </c>
      <c r="D32" s="435">
        <v>2</v>
      </c>
      <c r="E32" s="432">
        <v>54</v>
      </c>
      <c r="F32" s="406">
        <f t="shared" si="9"/>
        <v>1.6200000000000614</v>
      </c>
      <c r="G32" s="435">
        <v>14</v>
      </c>
      <c r="H32" s="432">
        <v>50</v>
      </c>
      <c r="I32" s="406">
        <f t="shared" si="10"/>
        <v>29.500000000000171</v>
      </c>
      <c r="J32" s="431">
        <v>9</v>
      </c>
      <c r="K32" s="432">
        <v>41</v>
      </c>
      <c r="L32" s="406">
        <f t="shared" si="11"/>
        <v>7.7900000000001981</v>
      </c>
      <c r="M32" s="431">
        <v>14</v>
      </c>
      <c r="N32" s="432">
        <v>19</v>
      </c>
      <c r="O32" s="406">
        <f t="shared" si="12"/>
        <v>11.210000000000065</v>
      </c>
      <c r="P32" s="431">
        <v>2</v>
      </c>
      <c r="Q32" s="432">
        <v>47</v>
      </c>
      <c r="R32" s="406">
        <f t="shared" si="13"/>
        <v>1.4100000000000534</v>
      </c>
      <c r="S32" s="435">
        <v>14</v>
      </c>
      <c r="T32" s="432">
        <v>34</v>
      </c>
      <c r="U32" s="406">
        <f t="shared" si="14"/>
        <v>20.060000000000116</v>
      </c>
      <c r="V32" s="39"/>
      <c r="W32" s="551"/>
      <c r="X32" s="554"/>
      <c r="Y32" s="555"/>
      <c r="Z32" s="557"/>
      <c r="AA32" s="559"/>
      <c r="AD32"/>
    </row>
    <row r="33" spans="1:30">
      <c r="A33" s="430">
        <v>88</v>
      </c>
      <c r="B33" s="432">
        <v>48</v>
      </c>
      <c r="C33" s="406">
        <f t="shared" si="8"/>
        <v>17.279999999999973</v>
      </c>
      <c r="D33" s="435">
        <v>6</v>
      </c>
      <c r="E33" s="432">
        <v>36</v>
      </c>
      <c r="F33" s="406">
        <f t="shared" si="9"/>
        <v>14.04000000000002</v>
      </c>
      <c r="G33" s="435">
        <v>9</v>
      </c>
      <c r="H33" s="432">
        <v>50</v>
      </c>
      <c r="I33" s="406">
        <f t="shared" si="10"/>
        <v>9.5000000000002416</v>
      </c>
      <c r="J33" s="431">
        <v>13</v>
      </c>
      <c r="K33" s="432">
        <v>63</v>
      </c>
      <c r="L33" s="406">
        <f t="shared" si="11"/>
        <v>10.710000000000107</v>
      </c>
      <c r="M33" s="431">
        <v>7</v>
      </c>
      <c r="N33" s="432">
        <v>60</v>
      </c>
      <c r="O33" s="406">
        <f t="shared" si="12"/>
        <v>12.000000000000171</v>
      </c>
      <c r="P33" s="431">
        <v>10</v>
      </c>
      <c r="Q33" s="432">
        <v>45</v>
      </c>
      <c r="R33" s="406">
        <f t="shared" si="13"/>
        <v>17.999999999999936</v>
      </c>
      <c r="S33" s="435">
        <v>12</v>
      </c>
      <c r="T33" s="432">
        <v>45</v>
      </c>
      <c r="U33" s="406">
        <f t="shared" si="14"/>
        <v>0</v>
      </c>
      <c r="V33" s="39"/>
      <c r="AD33"/>
    </row>
    <row r="34" spans="1:30">
      <c r="A34" s="430">
        <v>4</v>
      </c>
      <c r="B34" s="432">
        <v>40</v>
      </c>
      <c r="C34" s="406">
        <f t="shared" si="8"/>
        <v>22.000000000000171</v>
      </c>
      <c r="D34" s="435">
        <v>11</v>
      </c>
      <c r="E34" s="432">
        <v>51</v>
      </c>
      <c r="F34" s="443">
        <f t="shared" si="9"/>
        <v>36.210000000000043</v>
      </c>
      <c r="G34" s="435">
        <v>14</v>
      </c>
      <c r="H34" s="432">
        <v>55</v>
      </c>
      <c r="I34" s="406">
        <f t="shared" si="10"/>
        <v>32.450000000000188</v>
      </c>
      <c r="J34" s="431">
        <v>12</v>
      </c>
      <c r="K34" s="432">
        <v>37</v>
      </c>
      <c r="L34" s="406">
        <f t="shared" si="11"/>
        <v>0</v>
      </c>
      <c r="M34" s="431">
        <v>3</v>
      </c>
      <c r="N34" s="432">
        <v>47</v>
      </c>
      <c r="O34" s="406">
        <f t="shared" si="12"/>
        <v>13.62999999999996</v>
      </c>
      <c r="P34" s="431">
        <v>5</v>
      </c>
      <c r="Q34" s="432">
        <v>49</v>
      </c>
      <c r="R34" s="406">
        <f t="shared" si="13"/>
        <v>13.230000000000153</v>
      </c>
      <c r="S34" s="435">
        <v>3</v>
      </c>
      <c r="T34" s="432">
        <v>28</v>
      </c>
      <c r="U34" s="406">
        <f t="shared" si="14"/>
        <v>8.1199999999999761</v>
      </c>
      <c r="V34" s="39"/>
      <c r="AD34"/>
    </row>
    <row r="35" spans="1:30">
      <c r="A35" s="430">
        <v>21</v>
      </c>
      <c r="B35" s="432">
        <v>31</v>
      </c>
      <c r="C35" s="406">
        <f t="shared" si="8"/>
        <v>16.739999999999974</v>
      </c>
      <c r="D35" s="435">
        <v>15</v>
      </c>
      <c r="E35" s="432">
        <v>58</v>
      </c>
      <c r="F35" s="406">
        <f t="shared" si="9"/>
        <v>34.220000000000198</v>
      </c>
      <c r="G35" s="435">
        <v>21</v>
      </c>
      <c r="H35" s="432">
        <v>40</v>
      </c>
      <c r="I35" s="406">
        <f t="shared" si="10"/>
        <v>21.599999999999966</v>
      </c>
      <c r="J35" s="431">
        <v>21</v>
      </c>
      <c r="K35" s="432">
        <v>40</v>
      </c>
      <c r="L35" s="406">
        <f t="shared" si="11"/>
        <v>21.599999999999966</v>
      </c>
      <c r="M35" s="431">
        <v>2</v>
      </c>
      <c r="N35" s="432">
        <v>38</v>
      </c>
      <c r="O35" s="406">
        <f t="shared" si="12"/>
        <v>1.1400000000000432</v>
      </c>
      <c r="P35" s="431">
        <v>1</v>
      </c>
      <c r="Q35" s="432">
        <v>34</v>
      </c>
      <c r="R35" s="406">
        <f t="shared" si="13"/>
        <v>2.0400000000000773</v>
      </c>
      <c r="S35" s="435">
        <v>88</v>
      </c>
      <c r="T35" s="432">
        <v>31</v>
      </c>
      <c r="U35" s="406">
        <f t="shared" si="14"/>
        <v>11.159999999999982</v>
      </c>
      <c r="V35" s="39"/>
      <c r="AD35"/>
    </row>
    <row r="36" spans="1:30">
      <c r="A36" s="401">
        <v>15</v>
      </c>
      <c r="B36" s="246">
        <v>43</v>
      </c>
      <c r="C36" s="443">
        <f>(VLOOKUP(A36,$A$5:$B$20,2)-$B$15)*B36</f>
        <v>25.370000000000147</v>
      </c>
      <c r="D36" s="437">
        <v>88</v>
      </c>
      <c r="E36" s="246">
        <v>46</v>
      </c>
      <c r="F36" s="406">
        <f>(VLOOKUP(D36,$A$5:$B$20,2)-$B$15)*E36</f>
        <v>16.559999999999974</v>
      </c>
      <c r="G36" s="437">
        <v>10</v>
      </c>
      <c r="H36" s="246">
        <v>24</v>
      </c>
      <c r="I36" s="406">
        <f>(VLOOKUP(G36,$A$5:$B$20,2)-$B$15)*H36</f>
        <v>9.5999999999999659</v>
      </c>
      <c r="J36" s="322">
        <v>6</v>
      </c>
      <c r="K36" s="246">
        <v>56</v>
      </c>
      <c r="L36" s="406">
        <f>(VLOOKUP(J36,$A$5:$B$20,2)-$B$15)*K36</f>
        <v>21.840000000000032</v>
      </c>
      <c r="M36" s="322">
        <v>5</v>
      </c>
      <c r="N36" s="246">
        <v>31</v>
      </c>
      <c r="O36" s="406">
        <f>(VLOOKUP(M36,$A$5:$B$20,2)-$B$15)*N36</f>
        <v>8.3700000000000969</v>
      </c>
      <c r="P36" s="322">
        <v>4</v>
      </c>
      <c r="Q36" s="246">
        <v>41</v>
      </c>
      <c r="R36" s="443">
        <f>(VLOOKUP(P36,$A$5:$B$20,2)-$B$15)*Q36</f>
        <v>22.550000000000175</v>
      </c>
      <c r="S36" s="418">
        <v>14</v>
      </c>
      <c r="T36" s="246">
        <v>23</v>
      </c>
      <c r="U36" s="406">
        <f>(VLOOKUP(S36,$A$5:$B$20,2)-$B$15)*T36</f>
        <v>13.570000000000078</v>
      </c>
      <c r="AD36"/>
    </row>
    <row r="37" spans="1:30" s="423" customFormat="1">
      <c r="A37" s="401">
        <v>7</v>
      </c>
      <c r="B37" s="246">
        <v>47</v>
      </c>
      <c r="C37" s="406">
        <f t="shared" si="8"/>
        <v>9.4000000000001336</v>
      </c>
      <c r="D37" s="437">
        <v>15</v>
      </c>
      <c r="E37" s="246">
        <v>20</v>
      </c>
      <c r="F37" s="406">
        <f t="shared" si="9"/>
        <v>11.800000000000068</v>
      </c>
      <c r="G37" s="437">
        <v>3</v>
      </c>
      <c r="H37" s="246">
        <v>58</v>
      </c>
      <c r="I37" s="406">
        <f t="shared" si="10"/>
        <v>16.819999999999951</v>
      </c>
      <c r="J37" s="322">
        <v>2</v>
      </c>
      <c r="K37" s="246">
        <v>30</v>
      </c>
      <c r="L37" s="406">
        <f t="shared" si="11"/>
        <v>0.90000000000003411</v>
      </c>
      <c r="M37" s="322">
        <v>9</v>
      </c>
      <c r="N37" s="246">
        <v>44</v>
      </c>
      <c r="O37" s="406">
        <f t="shared" si="12"/>
        <v>8.3600000000002126</v>
      </c>
      <c r="P37" s="322">
        <v>21</v>
      </c>
      <c r="Q37" s="246">
        <v>30</v>
      </c>
      <c r="R37" s="406">
        <f t="shared" si="13"/>
        <v>16.199999999999974</v>
      </c>
      <c r="S37" s="418">
        <v>7</v>
      </c>
      <c r="T37" s="246">
        <v>46</v>
      </c>
      <c r="U37" s="406">
        <f t="shared" si="14"/>
        <v>9.2000000000001307</v>
      </c>
    </row>
    <row r="38" spans="1:30" s="423" customFormat="1">
      <c r="A38" s="403">
        <v>14</v>
      </c>
      <c r="B38" s="246">
        <v>36</v>
      </c>
      <c r="C38" s="406">
        <f t="shared" si="8"/>
        <v>21.240000000000123</v>
      </c>
      <c r="D38" s="403">
        <v>1</v>
      </c>
      <c r="E38" s="246">
        <v>60</v>
      </c>
      <c r="F38" s="406">
        <f t="shared" si="9"/>
        <v>3.6000000000001364</v>
      </c>
      <c r="G38" s="403">
        <v>10</v>
      </c>
      <c r="H38" s="246">
        <v>21</v>
      </c>
      <c r="I38" s="406">
        <f t="shared" si="10"/>
        <v>8.3999999999999702</v>
      </c>
      <c r="J38" s="322">
        <v>5</v>
      </c>
      <c r="K38" s="191">
        <v>44</v>
      </c>
      <c r="L38" s="406">
        <f t="shared" si="11"/>
        <v>11.880000000000138</v>
      </c>
      <c r="M38" s="322">
        <v>6</v>
      </c>
      <c r="N38" s="246">
        <v>40</v>
      </c>
      <c r="O38" s="406">
        <f t="shared" si="12"/>
        <v>15.600000000000023</v>
      </c>
      <c r="P38" s="322">
        <v>14</v>
      </c>
      <c r="Q38" s="246">
        <v>26</v>
      </c>
      <c r="R38" s="406">
        <f t="shared" si="13"/>
        <v>15.340000000000089</v>
      </c>
      <c r="S38" s="418">
        <v>10</v>
      </c>
      <c r="T38" s="246">
        <v>51</v>
      </c>
      <c r="U38" s="406">
        <f t="shared" si="14"/>
        <v>20.399999999999928</v>
      </c>
    </row>
    <row r="39" spans="1:30">
      <c r="A39" s="403">
        <v>4</v>
      </c>
      <c r="B39" s="246">
        <v>21</v>
      </c>
      <c r="C39" s="406">
        <f t="shared" si="8"/>
        <v>11.55000000000009</v>
      </c>
      <c r="D39" s="403">
        <v>10</v>
      </c>
      <c r="E39" s="246">
        <v>22</v>
      </c>
      <c r="F39" s="406">
        <f t="shared" si="9"/>
        <v>8.7999999999999687</v>
      </c>
      <c r="G39" s="403">
        <v>88</v>
      </c>
      <c r="H39" s="246">
        <v>27</v>
      </c>
      <c r="I39" s="406">
        <f t="shared" si="10"/>
        <v>9.7199999999999847</v>
      </c>
      <c r="J39" s="322">
        <v>15</v>
      </c>
      <c r="K39" s="191">
        <v>43</v>
      </c>
      <c r="L39" s="443">
        <f t="shared" si="11"/>
        <v>25.370000000000147</v>
      </c>
      <c r="M39" s="322">
        <v>15</v>
      </c>
      <c r="N39" s="246">
        <v>28</v>
      </c>
      <c r="O39" s="406">
        <f t="shared" si="12"/>
        <v>16.520000000000095</v>
      </c>
      <c r="P39" s="322">
        <v>13</v>
      </c>
      <c r="Q39" s="246">
        <v>28</v>
      </c>
      <c r="R39" s="406">
        <f t="shared" si="13"/>
        <v>4.7600000000000477</v>
      </c>
      <c r="S39" s="418">
        <v>5</v>
      </c>
      <c r="T39" s="246">
        <v>41</v>
      </c>
      <c r="U39" s="406">
        <f t="shared" si="14"/>
        <v>11.070000000000128</v>
      </c>
      <c r="AD39"/>
    </row>
    <row r="40" spans="1:30">
      <c r="A40" s="403">
        <v>7</v>
      </c>
      <c r="B40" s="246">
        <v>55</v>
      </c>
      <c r="C40" s="406">
        <f t="shared" si="8"/>
        <v>11.000000000000156</v>
      </c>
      <c r="D40" s="403">
        <v>6</v>
      </c>
      <c r="E40" s="246">
        <v>55</v>
      </c>
      <c r="F40" s="406">
        <f t="shared" si="9"/>
        <v>21.450000000000031</v>
      </c>
      <c r="G40" s="403">
        <v>5</v>
      </c>
      <c r="H40" s="246">
        <v>35</v>
      </c>
      <c r="I40" s="406">
        <f t="shared" si="10"/>
        <v>9.4500000000001094</v>
      </c>
      <c r="J40" s="322">
        <v>1</v>
      </c>
      <c r="K40" s="191">
        <v>18</v>
      </c>
      <c r="L40" s="406">
        <f t="shared" si="11"/>
        <v>1.0800000000000409</v>
      </c>
      <c r="M40" s="322">
        <v>12</v>
      </c>
      <c r="N40" s="246">
        <v>55</v>
      </c>
      <c r="O40" s="406">
        <f t="shared" si="12"/>
        <v>0</v>
      </c>
      <c r="P40" s="322">
        <v>4</v>
      </c>
      <c r="Q40" s="246">
        <v>28</v>
      </c>
      <c r="R40" s="406">
        <f t="shared" si="13"/>
        <v>15.400000000000119</v>
      </c>
      <c r="S40" s="418">
        <v>21</v>
      </c>
      <c r="T40" s="246">
        <v>46</v>
      </c>
      <c r="U40" s="406">
        <f t="shared" si="14"/>
        <v>24.839999999999961</v>
      </c>
      <c r="AD40"/>
    </row>
    <row r="41" spans="1:30">
      <c r="A41" s="403">
        <v>3</v>
      </c>
      <c r="B41" s="246">
        <v>35</v>
      </c>
      <c r="C41" s="406">
        <f t="shared" si="8"/>
        <v>10.14999999999997</v>
      </c>
      <c r="D41" s="403">
        <v>12</v>
      </c>
      <c r="E41" s="246">
        <v>22</v>
      </c>
      <c r="F41" s="406">
        <f t="shared" si="9"/>
        <v>0</v>
      </c>
      <c r="G41" s="403">
        <v>14</v>
      </c>
      <c r="H41" s="246">
        <v>16</v>
      </c>
      <c r="I41" s="406">
        <f t="shared" si="10"/>
        <v>9.4400000000000546</v>
      </c>
      <c r="J41" s="322">
        <v>6</v>
      </c>
      <c r="K41" s="191">
        <v>35</v>
      </c>
      <c r="L41" s="406">
        <f t="shared" si="11"/>
        <v>13.65000000000002</v>
      </c>
      <c r="M41" s="322">
        <v>11</v>
      </c>
      <c r="N41" s="246">
        <v>23</v>
      </c>
      <c r="O41" s="406">
        <f t="shared" si="12"/>
        <v>16.33000000000002</v>
      </c>
      <c r="P41" s="322">
        <v>9</v>
      </c>
      <c r="Q41" s="246">
        <v>23</v>
      </c>
      <c r="R41" s="406">
        <f t="shared" si="13"/>
        <v>4.3700000000001111</v>
      </c>
      <c r="S41" s="418">
        <v>5</v>
      </c>
      <c r="T41" s="246">
        <v>38</v>
      </c>
      <c r="U41" s="406">
        <f t="shared" si="14"/>
        <v>10.260000000000119</v>
      </c>
      <c r="AD41"/>
    </row>
    <row r="42" spans="1:30">
      <c r="A42" s="403">
        <v>5</v>
      </c>
      <c r="B42" s="246">
        <v>66</v>
      </c>
      <c r="C42" s="406">
        <f t="shared" si="8"/>
        <v>17.820000000000206</v>
      </c>
      <c r="D42" s="403">
        <v>88</v>
      </c>
      <c r="E42" s="246">
        <v>43</v>
      </c>
      <c r="F42" s="406">
        <f t="shared" si="9"/>
        <v>15.479999999999976</v>
      </c>
      <c r="G42" s="403">
        <v>6</v>
      </c>
      <c r="H42" s="246">
        <v>30</v>
      </c>
      <c r="I42" s="406">
        <f t="shared" si="10"/>
        <v>11.700000000000017</v>
      </c>
      <c r="J42" s="419">
        <v>1</v>
      </c>
      <c r="K42" s="191">
        <v>30</v>
      </c>
      <c r="L42" s="406">
        <f t="shared" si="11"/>
        <v>1.8000000000000682</v>
      </c>
      <c r="M42" s="419">
        <v>4</v>
      </c>
      <c r="N42" s="246">
        <v>49</v>
      </c>
      <c r="O42" s="406">
        <f t="shared" si="12"/>
        <v>26.950000000000209</v>
      </c>
      <c r="P42" s="419">
        <v>1</v>
      </c>
      <c r="Q42" s="246">
        <v>31</v>
      </c>
      <c r="R42" s="406">
        <f t="shared" si="13"/>
        <v>1.8600000000000705</v>
      </c>
      <c r="S42" s="418">
        <v>4</v>
      </c>
      <c r="T42" s="441">
        <v>36</v>
      </c>
      <c r="U42" s="406">
        <f t="shared" si="14"/>
        <v>19.800000000000153</v>
      </c>
      <c r="AD42"/>
    </row>
    <row r="43" spans="1:30" ht="16.5" thickBot="1">
      <c r="A43" s="401"/>
      <c r="B43" s="191"/>
      <c r="C43" s="406"/>
      <c r="D43" s="401">
        <v>2</v>
      </c>
      <c r="E43" s="191">
        <v>39</v>
      </c>
      <c r="F43" s="406">
        <f t="shared" si="9"/>
        <v>1.1700000000000443</v>
      </c>
      <c r="G43" s="401"/>
      <c r="H43" s="191"/>
      <c r="I43" s="406"/>
      <c r="J43" s="419"/>
      <c r="K43" s="191"/>
      <c r="L43" s="406"/>
      <c r="M43" s="419"/>
      <c r="N43" s="246"/>
      <c r="O43" s="406"/>
      <c r="P43" s="419">
        <v>88</v>
      </c>
      <c r="Q43" s="246">
        <v>31</v>
      </c>
      <c r="R43" s="406">
        <f t="shared" si="13"/>
        <v>11.159999999999982</v>
      </c>
      <c r="S43" s="437">
        <v>11</v>
      </c>
      <c r="T43" s="257">
        <v>48</v>
      </c>
      <c r="U43" s="443">
        <f t="shared" si="14"/>
        <v>34.080000000000041</v>
      </c>
      <c r="AD43"/>
    </row>
    <row r="44" spans="1:30" ht="12.75" customHeight="1" thickBot="1">
      <c r="A44" s="546" t="s">
        <v>297</v>
      </c>
      <c r="B44" s="547"/>
      <c r="C44" s="420">
        <f>SUM(C26:C43)</f>
        <v>242.30000000000109</v>
      </c>
      <c r="D44" s="546" t="s">
        <v>297</v>
      </c>
      <c r="E44" s="547"/>
      <c r="F44" s="420">
        <f>SUM(F26:F43)</f>
        <v>237.49000000000083</v>
      </c>
      <c r="G44" s="546" t="s">
        <v>297</v>
      </c>
      <c r="H44" s="547"/>
      <c r="I44" s="442">
        <f>SUM(I26:I43)</f>
        <v>312.92000000000121</v>
      </c>
      <c r="J44" s="546" t="s">
        <v>297</v>
      </c>
      <c r="K44" s="547"/>
      <c r="L44" s="420">
        <f>SUM(L26:L43)</f>
        <v>214.48000000000138</v>
      </c>
      <c r="M44" s="546" t="s">
        <v>297</v>
      </c>
      <c r="N44" s="547"/>
      <c r="O44" s="420">
        <f>SUM(O26:O43)</f>
        <v>252.5100000000013</v>
      </c>
      <c r="P44" s="546" t="s">
        <v>297</v>
      </c>
      <c r="Q44" s="547"/>
      <c r="R44" s="420">
        <f>SUM(R26:R43)</f>
        <v>200.76000000000107</v>
      </c>
      <c r="S44" s="546" t="s">
        <v>297</v>
      </c>
      <c r="T44" s="547"/>
      <c r="U44" s="421">
        <f>SUM(U26:U43)</f>
        <v>257.82000000000107</v>
      </c>
      <c r="AD44"/>
    </row>
    <row r="45" spans="1:30">
      <c r="AD45"/>
    </row>
    <row r="46" spans="1:30" ht="15" customHeight="1">
      <c r="A46" s="426" t="s">
        <v>306</v>
      </c>
      <c r="D46" s="39"/>
      <c r="F46"/>
      <c r="G46"/>
      <c r="H46"/>
      <c r="I46"/>
      <c r="AD46"/>
    </row>
    <row r="47" spans="1:30" ht="15" customHeight="1">
      <c r="A47" s="426" t="s">
        <v>330</v>
      </c>
      <c r="D47" s="39"/>
      <c r="F47"/>
      <c r="G47"/>
      <c r="H47"/>
      <c r="I47"/>
      <c r="AD47"/>
    </row>
    <row r="48" spans="1:30" ht="4.5" customHeight="1">
      <c r="A48" s="426"/>
      <c r="D48" s="39"/>
      <c r="F48"/>
      <c r="G48"/>
      <c r="H48"/>
      <c r="I48"/>
      <c r="AD48"/>
    </row>
    <row r="49" spans="1:30" ht="15" customHeight="1">
      <c r="A49" s="426" t="s">
        <v>307</v>
      </c>
      <c r="D49" s="39"/>
      <c r="F49"/>
      <c r="G49"/>
      <c r="H49"/>
      <c r="I49"/>
      <c r="AD49"/>
    </row>
    <row r="50" spans="1:30" ht="15" customHeight="1">
      <c r="A50" s="426" t="s">
        <v>308</v>
      </c>
      <c r="D50" s="39"/>
      <c r="F50"/>
      <c r="G50"/>
      <c r="H50"/>
      <c r="I50"/>
      <c r="AD50"/>
    </row>
    <row r="51" spans="1:30" ht="15" customHeight="1">
      <c r="A51" s="426" t="s">
        <v>309</v>
      </c>
      <c r="D51" s="39"/>
      <c r="F51"/>
      <c r="G51"/>
      <c r="H51"/>
      <c r="I51"/>
      <c r="AD51"/>
    </row>
    <row r="52" spans="1:30" ht="15" customHeight="1">
      <c r="A52" s="426" t="s">
        <v>310</v>
      </c>
      <c r="D52" s="39"/>
      <c r="F52"/>
      <c r="G52"/>
      <c r="H52"/>
      <c r="I52"/>
      <c r="AD52"/>
    </row>
    <row r="53" spans="1:30" ht="6" customHeight="1">
      <c r="A53" s="426"/>
      <c r="D53" s="39"/>
      <c r="F53"/>
      <c r="G53"/>
      <c r="H53"/>
      <c r="I53"/>
      <c r="AD53"/>
    </row>
    <row r="54" spans="1:30" ht="15" customHeight="1">
      <c r="A54" s="426" t="s">
        <v>311</v>
      </c>
      <c r="D54" s="39"/>
      <c r="F54"/>
      <c r="G54"/>
      <c r="H54"/>
      <c r="I54"/>
      <c r="AD54"/>
    </row>
    <row r="55" spans="1:30" ht="15" customHeight="1">
      <c r="A55" s="426" t="s">
        <v>312</v>
      </c>
      <c r="D55" s="39"/>
      <c r="F55"/>
      <c r="G55"/>
      <c r="H55"/>
      <c r="I55"/>
      <c r="AD55"/>
    </row>
    <row r="56" spans="1:30" ht="4.5" customHeight="1">
      <c r="A56" s="426"/>
      <c r="D56" s="39"/>
      <c r="F56"/>
      <c r="G56"/>
      <c r="H56"/>
      <c r="I56"/>
      <c r="AD56"/>
    </row>
    <row r="57" spans="1:30" ht="15" customHeight="1">
      <c r="A57" s="426" t="s">
        <v>313</v>
      </c>
      <c r="D57" s="39"/>
      <c r="F57"/>
      <c r="G57"/>
      <c r="H57"/>
      <c r="I57"/>
      <c r="AD57"/>
    </row>
    <row r="58" spans="1:30" ht="15" customHeight="1">
      <c r="A58" s="426" t="s">
        <v>314</v>
      </c>
      <c r="D58" s="39"/>
      <c r="F58"/>
      <c r="G58"/>
      <c r="H58"/>
      <c r="I58"/>
      <c r="AD58"/>
    </row>
    <row r="59" spans="1:30" ht="15" customHeight="1">
      <c r="A59" s="426" t="s">
        <v>315</v>
      </c>
      <c r="D59" s="39"/>
      <c r="F59"/>
      <c r="G59"/>
      <c r="H59"/>
      <c r="I59"/>
      <c r="AD59"/>
    </row>
    <row r="60" spans="1:30" ht="15" customHeight="1">
      <c r="A60" s="426"/>
      <c r="D60" s="39"/>
      <c r="F60"/>
      <c r="G60"/>
      <c r="H60"/>
      <c r="I60"/>
      <c r="AD60"/>
    </row>
    <row r="61" spans="1:30" ht="15" customHeight="1">
      <c r="A61" s="426"/>
      <c r="D61" s="39"/>
      <c r="F61"/>
      <c r="G61"/>
      <c r="H61"/>
      <c r="I61"/>
      <c r="AD61"/>
    </row>
    <row r="62" spans="1:30" s="392" customFormat="1">
      <c r="A62" s="424"/>
      <c r="C62"/>
      <c r="D62"/>
      <c r="E62"/>
      <c r="F62" s="39"/>
      <c r="G62" s="39"/>
      <c r="H62" s="39"/>
      <c r="I62" s="39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 s="39"/>
    </row>
    <row r="63" spans="1:30" s="392" customFormat="1">
      <c r="A63" s="426"/>
      <c r="C63"/>
      <c r="D63"/>
      <c r="E63"/>
      <c r="F63" s="39"/>
      <c r="G63" s="39"/>
      <c r="H63" s="39"/>
      <c r="I63" s="39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 s="39"/>
    </row>
    <row r="64" spans="1:30">
      <c r="A64" s="424"/>
    </row>
    <row r="65" spans="1:4">
      <c r="A65" s="424"/>
    </row>
    <row r="66" spans="1:4">
      <c r="A66" s="424"/>
    </row>
    <row r="67" spans="1:4">
      <c r="A67" s="424"/>
    </row>
    <row r="68" spans="1:4">
      <c r="D68" s="392"/>
    </row>
    <row r="69" spans="1:4">
      <c r="A69" s="424"/>
      <c r="D69" s="392"/>
    </row>
    <row r="70" spans="1:4">
      <c r="A70" s="424"/>
    </row>
    <row r="71" spans="1:4">
      <c r="A71" s="424"/>
    </row>
    <row r="73" spans="1:4">
      <c r="A73" s="424"/>
    </row>
    <row r="74" spans="1:4">
      <c r="A74" s="424"/>
    </row>
  </sheetData>
  <mergeCells count="84">
    <mergeCell ref="A24:C24"/>
    <mergeCell ref="P24:R24"/>
    <mergeCell ref="P44:Q44"/>
    <mergeCell ref="G44:H44"/>
    <mergeCell ref="D44:E44"/>
    <mergeCell ref="J44:K44"/>
    <mergeCell ref="A44:B44"/>
    <mergeCell ref="D24:F24"/>
    <mergeCell ref="J24:L24"/>
    <mergeCell ref="W4:W6"/>
    <mergeCell ref="X4:Y6"/>
    <mergeCell ref="Z4:AA5"/>
    <mergeCell ref="W17:W18"/>
    <mergeCell ref="X17:Y18"/>
    <mergeCell ref="Z17:Z18"/>
    <mergeCell ref="AA17:AA18"/>
    <mergeCell ref="W15:W16"/>
    <mergeCell ref="X15:Y16"/>
    <mergeCell ref="Z15:Z16"/>
    <mergeCell ref="AA15:AA16"/>
    <mergeCell ref="W13:W14"/>
    <mergeCell ref="X13:Y14"/>
    <mergeCell ref="Z13:Z14"/>
    <mergeCell ref="AA13:AA14"/>
    <mergeCell ref="W7:W8"/>
    <mergeCell ref="W19:W20"/>
    <mergeCell ref="Z19:Z20"/>
    <mergeCell ref="AA19:AA20"/>
    <mergeCell ref="X19:Y20"/>
    <mergeCell ref="W21:W22"/>
    <mergeCell ref="X21:Y22"/>
    <mergeCell ref="Z21:Z22"/>
    <mergeCell ref="AA21:AA22"/>
    <mergeCell ref="W29:W30"/>
    <mergeCell ref="X29:Y30"/>
    <mergeCell ref="Z29:Z30"/>
    <mergeCell ref="AA29:AA30"/>
    <mergeCell ref="W27:W28"/>
    <mergeCell ref="X27:Y28"/>
    <mergeCell ref="Z27:Z28"/>
    <mergeCell ref="AA27:AA28"/>
    <mergeCell ref="W31:W32"/>
    <mergeCell ref="X31:Y32"/>
    <mergeCell ref="Z31:Z32"/>
    <mergeCell ref="AA31:AA32"/>
    <mergeCell ref="M44:N44"/>
    <mergeCell ref="S44:T44"/>
    <mergeCell ref="X7:Y8"/>
    <mergeCell ref="Z7:Z8"/>
    <mergeCell ref="AA7:AA8"/>
    <mergeCell ref="W11:W12"/>
    <mergeCell ref="X11:Y12"/>
    <mergeCell ref="Z11:Z12"/>
    <mergeCell ref="AA11:AA12"/>
    <mergeCell ref="W9:W10"/>
    <mergeCell ref="X9:Y10"/>
    <mergeCell ref="Z9:Z10"/>
    <mergeCell ref="AA9:AA10"/>
    <mergeCell ref="W25:W26"/>
    <mergeCell ref="X25:Y26"/>
    <mergeCell ref="Z25:Z26"/>
    <mergeCell ref="AA25:AA26"/>
    <mergeCell ref="W23:W24"/>
    <mergeCell ref="X23:Y24"/>
    <mergeCell ref="Z23:Z24"/>
    <mergeCell ref="AA23:AA24"/>
    <mergeCell ref="S24:U24"/>
    <mergeCell ref="D22:E22"/>
    <mergeCell ref="J22:K22"/>
    <mergeCell ref="S22:T22"/>
    <mergeCell ref="M22:N22"/>
    <mergeCell ref="G22:H22"/>
    <mergeCell ref="G24:I24"/>
    <mergeCell ref="M24:O24"/>
    <mergeCell ref="P22:Q22"/>
    <mergeCell ref="A1:AA1"/>
    <mergeCell ref="A3:B3"/>
    <mergeCell ref="D3:F3"/>
    <mergeCell ref="J3:L3"/>
    <mergeCell ref="S3:U3"/>
    <mergeCell ref="M3:O3"/>
    <mergeCell ref="P3:R3"/>
    <mergeCell ref="W3:AA3"/>
    <mergeCell ref="G3:I3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4"/>
  <sheetViews>
    <sheetView zoomScale="70" zoomScaleNormal="70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7" max="17" width="12" customWidth="1"/>
    <col min="18" max="18" width="13.85546875" customWidth="1"/>
    <col min="19" max="19" width="36.8554687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74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84" t="s">
        <v>172</v>
      </c>
      <c r="B7" s="96">
        <v>1</v>
      </c>
      <c r="C7" s="17" t="s">
        <v>53</v>
      </c>
      <c r="D7" s="19">
        <v>9</v>
      </c>
      <c r="E7" s="35">
        <v>41.12</v>
      </c>
      <c r="F7" s="35">
        <v>41.56</v>
      </c>
      <c r="G7" s="20">
        <v>29</v>
      </c>
      <c r="H7" s="20">
        <f>G7</f>
        <v>29</v>
      </c>
      <c r="I7" s="21">
        <v>1.5648148148148151E-2</v>
      </c>
      <c r="J7" s="21">
        <f>I7</f>
        <v>1.5648148148148151E-2</v>
      </c>
      <c r="K7" s="114">
        <f>J7</f>
        <v>1.5648148148148151E-2</v>
      </c>
      <c r="L7" s="107">
        <v>1.6317129629629631E-3</v>
      </c>
      <c r="M7" s="99">
        <f>F7-E7</f>
        <v>0.44000000000000483</v>
      </c>
      <c r="N7" s="95"/>
      <c r="P7" s="3">
        <v>1</v>
      </c>
      <c r="Q7" s="10">
        <v>5</v>
      </c>
      <c r="R7" s="10"/>
      <c r="S7" s="13" t="s">
        <v>128</v>
      </c>
    </row>
    <row r="8" spans="1:19" s="2" customFormat="1" ht="30" customHeight="1">
      <c r="A8" s="585"/>
      <c r="B8" s="88">
        <v>2</v>
      </c>
      <c r="C8" s="14" t="s">
        <v>50</v>
      </c>
      <c r="D8" s="22">
        <v>21</v>
      </c>
      <c r="E8" s="26">
        <v>41.63</v>
      </c>
      <c r="F8" s="26">
        <v>42.11</v>
      </c>
      <c r="G8" s="23">
        <v>49</v>
      </c>
      <c r="H8" s="23">
        <f>G8-G7</f>
        <v>20</v>
      </c>
      <c r="I8" s="24">
        <v>2.6157407407407407E-2</v>
      </c>
      <c r="J8" s="25">
        <f>I8-I7</f>
        <v>1.0509259259259256E-2</v>
      </c>
      <c r="K8" s="115">
        <f>J8</f>
        <v>1.0509259259259256E-2</v>
      </c>
      <c r="L8" s="106">
        <v>1.2539351851851852E-3</v>
      </c>
      <c r="M8" s="97">
        <f t="shared" ref="M8:M23" si="0">F8-E8</f>
        <v>0.47999999999999687</v>
      </c>
      <c r="N8" s="92"/>
      <c r="P8" s="3">
        <v>2</v>
      </c>
      <c r="Q8" s="10">
        <v>5</v>
      </c>
      <c r="R8" s="10"/>
      <c r="S8" s="13" t="s">
        <v>158</v>
      </c>
    </row>
    <row r="9" spans="1:19" s="2" customFormat="1" ht="30" customHeight="1">
      <c r="A9" s="585"/>
      <c r="B9" s="88">
        <v>3</v>
      </c>
      <c r="C9" s="14" t="s">
        <v>53</v>
      </c>
      <c r="D9" s="22">
        <v>88</v>
      </c>
      <c r="E9" s="26">
        <v>41.09</v>
      </c>
      <c r="F9" s="26">
        <v>41.48</v>
      </c>
      <c r="G9" s="23">
        <v>82</v>
      </c>
      <c r="H9" s="23">
        <f t="shared" ref="H9:H22" si="1">G9-G8</f>
        <v>33</v>
      </c>
      <c r="I9" s="24">
        <v>4.2766203703703702E-2</v>
      </c>
      <c r="J9" s="25">
        <f t="shared" ref="J9:J23" si="2">I9-I8</f>
        <v>1.6608796296296295E-2</v>
      </c>
      <c r="K9" s="115">
        <f t="shared" ref="K9:K23" si="3">K7+J9</f>
        <v>3.2256944444444449E-2</v>
      </c>
      <c r="L9" s="106">
        <v>1.2424768518518518E-3</v>
      </c>
      <c r="M9" s="97">
        <f t="shared" si="0"/>
        <v>0.38999999999999346</v>
      </c>
      <c r="N9" s="92"/>
      <c r="P9" s="3">
        <v>3</v>
      </c>
      <c r="Q9" s="10"/>
      <c r="R9" s="10">
        <v>126</v>
      </c>
      <c r="S9" s="13" t="s">
        <v>129</v>
      </c>
    </row>
    <row r="10" spans="1:19" s="2" customFormat="1" ht="30" customHeight="1">
      <c r="A10" s="585"/>
      <c r="B10" s="88">
        <v>4</v>
      </c>
      <c r="C10" s="14" t="s">
        <v>50</v>
      </c>
      <c r="D10" s="22">
        <v>5</v>
      </c>
      <c r="E10" s="26">
        <v>41.1</v>
      </c>
      <c r="F10" s="26">
        <v>41.55</v>
      </c>
      <c r="G10" s="23">
        <v>129</v>
      </c>
      <c r="H10" s="23">
        <f t="shared" si="1"/>
        <v>47</v>
      </c>
      <c r="I10" s="24">
        <v>6.6145833333333334E-2</v>
      </c>
      <c r="J10" s="25">
        <f t="shared" si="2"/>
        <v>2.3379629629629632E-2</v>
      </c>
      <c r="K10" s="115">
        <f t="shared" si="3"/>
        <v>3.3888888888888885E-2</v>
      </c>
      <c r="L10" s="106">
        <v>1.2471064814814816E-3</v>
      </c>
      <c r="M10" s="97">
        <f t="shared" si="0"/>
        <v>0.44999999999999574</v>
      </c>
      <c r="N10" s="92"/>
    </row>
    <row r="11" spans="1:19" s="2" customFormat="1" ht="30" customHeight="1">
      <c r="A11" s="585"/>
      <c r="B11" s="88">
        <v>5</v>
      </c>
      <c r="C11" s="14" t="s">
        <v>53</v>
      </c>
      <c r="D11" s="22">
        <v>13</v>
      </c>
      <c r="E11" s="26">
        <v>41.04</v>
      </c>
      <c r="F11" s="26">
        <v>41.88</v>
      </c>
      <c r="G11" s="23">
        <v>164</v>
      </c>
      <c r="H11" s="23">
        <f t="shared" si="1"/>
        <v>35</v>
      </c>
      <c r="I11" s="24">
        <v>8.3877314814814807E-2</v>
      </c>
      <c r="J11" s="25">
        <f t="shared" si="2"/>
        <v>1.7731481481481473E-2</v>
      </c>
      <c r="K11" s="115">
        <f t="shared" si="3"/>
        <v>4.9988425925925922E-2</v>
      </c>
      <c r="L11" s="106">
        <v>1.2684027777777778E-3</v>
      </c>
      <c r="M11" s="97">
        <f t="shared" si="0"/>
        <v>0.84000000000000341</v>
      </c>
      <c r="N11" s="92"/>
    </row>
    <row r="12" spans="1:19" s="2" customFormat="1" ht="30" customHeight="1">
      <c r="A12" s="585"/>
      <c r="B12" s="88">
        <v>6</v>
      </c>
      <c r="C12" s="14" t="s">
        <v>50</v>
      </c>
      <c r="D12" s="22">
        <v>14</v>
      </c>
      <c r="E12" s="26">
        <v>41.53</v>
      </c>
      <c r="F12" s="26">
        <v>42.15</v>
      </c>
      <c r="G12" s="23">
        <v>189</v>
      </c>
      <c r="H12" s="23">
        <f t="shared" si="1"/>
        <v>25</v>
      </c>
      <c r="I12" s="24">
        <v>9.6851851851851856E-2</v>
      </c>
      <c r="J12" s="25">
        <f t="shared" si="2"/>
        <v>1.2974537037037048E-2</v>
      </c>
      <c r="K12" s="115">
        <f t="shared" si="3"/>
        <v>4.6863425925925933E-2</v>
      </c>
      <c r="L12" s="106">
        <v>1.2570601851851853E-3</v>
      </c>
      <c r="M12" s="97">
        <f t="shared" si="0"/>
        <v>0.61999999999999744</v>
      </c>
      <c r="N12" s="92"/>
    </row>
    <row r="13" spans="1:19" s="2" customFormat="1" ht="30" customHeight="1">
      <c r="A13" s="585"/>
      <c r="B13" s="88">
        <v>7</v>
      </c>
      <c r="C13" s="14" t="s">
        <v>53</v>
      </c>
      <c r="D13" s="22">
        <v>9</v>
      </c>
      <c r="E13" s="26">
        <v>41.15</v>
      </c>
      <c r="F13" s="26">
        <v>41.5</v>
      </c>
      <c r="G13" s="23">
        <v>247</v>
      </c>
      <c r="H13" s="23">
        <f t="shared" si="1"/>
        <v>58</v>
      </c>
      <c r="I13" s="24">
        <v>0.1254861111111111</v>
      </c>
      <c r="J13" s="25">
        <f t="shared" si="2"/>
        <v>2.8634259259259248E-2</v>
      </c>
      <c r="K13" s="115">
        <f t="shared" si="3"/>
        <v>7.862268518518517E-2</v>
      </c>
      <c r="L13" s="106">
        <v>1.2533564814814814E-3</v>
      </c>
      <c r="M13" s="97">
        <f t="shared" si="0"/>
        <v>0.35000000000000142</v>
      </c>
      <c r="N13" s="92"/>
    </row>
    <row r="14" spans="1:19" s="2" customFormat="1" ht="30" customHeight="1">
      <c r="A14" s="585"/>
      <c r="B14" s="88">
        <v>8</v>
      </c>
      <c r="C14" s="14" t="s">
        <v>50</v>
      </c>
      <c r="D14" s="22">
        <v>1</v>
      </c>
      <c r="E14" s="26">
        <v>40.950000000000003</v>
      </c>
      <c r="F14" s="26">
        <v>41.45</v>
      </c>
      <c r="G14" s="23">
        <v>300</v>
      </c>
      <c r="H14" s="23">
        <f t="shared" si="1"/>
        <v>53</v>
      </c>
      <c r="I14" s="24">
        <v>0.15168981481481481</v>
      </c>
      <c r="J14" s="25">
        <f t="shared" si="2"/>
        <v>2.6203703703703701E-2</v>
      </c>
      <c r="K14" s="115">
        <f t="shared" si="3"/>
        <v>7.3067129629629635E-2</v>
      </c>
      <c r="L14" s="106">
        <v>1.2415509259259259E-3</v>
      </c>
      <c r="M14" s="97">
        <f t="shared" si="0"/>
        <v>0.5</v>
      </c>
      <c r="N14" s="92"/>
    </row>
    <row r="15" spans="1:19" s="2" customFormat="1" ht="30" customHeight="1" thickBot="1">
      <c r="A15" s="585"/>
      <c r="B15" s="88">
        <v>9</v>
      </c>
      <c r="C15" s="14" t="s">
        <v>53</v>
      </c>
      <c r="D15" s="22">
        <v>5</v>
      </c>
      <c r="E15" s="127">
        <v>41.09</v>
      </c>
      <c r="F15" s="127">
        <v>41.53</v>
      </c>
      <c r="G15" s="23">
        <v>361</v>
      </c>
      <c r="H15" s="23">
        <f t="shared" si="1"/>
        <v>61</v>
      </c>
      <c r="I15" s="24">
        <v>0.18179398148148149</v>
      </c>
      <c r="J15" s="25">
        <f t="shared" si="2"/>
        <v>3.0104166666666682E-2</v>
      </c>
      <c r="K15" s="115">
        <f t="shared" si="3"/>
        <v>0.10872685185185185</v>
      </c>
      <c r="L15" s="106">
        <v>1.2525462962962961E-3</v>
      </c>
      <c r="M15" s="97">
        <f t="shared" si="0"/>
        <v>0.43999999999999773</v>
      </c>
      <c r="N15" s="92"/>
    </row>
    <row r="16" spans="1:19" s="2" customFormat="1" ht="30" customHeight="1" thickBot="1">
      <c r="A16" s="585"/>
      <c r="B16" s="88">
        <v>10</v>
      </c>
      <c r="C16" s="14" t="s">
        <v>50</v>
      </c>
      <c r="D16" s="125">
        <v>1</v>
      </c>
      <c r="E16" s="128">
        <v>40.9</v>
      </c>
      <c r="F16" s="128">
        <v>41.31</v>
      </c>
      <c r="G16" s="129">
        <v>411</v>
      </c>
      <c r="H16" s="23">
        <f t="shared" si="1"/>
        <v>50</v>
      </c>
      <c r="I16" s="24">
        <v>0.20644675925925926</v>
      </c>
      <c r="J16" s="25">
        <f t="shared" si="2"/>
        <v>2.4652777777777773E-2</v>
      </c>
      <c r="K16" s="115">
        <f t="shared" si="3"/>
        <v>9.7719907407407408E-2</v>
      </c>
      <c r="L16" s="106">
        <v>1.2304398148148149E-3</v>
      </c>
      <c r="M16" s="120">
        <f t="shared" si="0"/>
        <v>0.41000000000000369</v>
      </c>
      <c r="N16" s="92"/>
    </row>
    <row r="17" spans="1:15" s="2" customFormat="1" ht="30" customHeight="1">
      <c r="A17" s="585"/>
      <c r="B17" s="88">
        <v>11</v>
      </c>
      <c r="C17" s="14" t="s">
        <v>53</v>
      </c>
      <c r="D17" s="22">
        <v>4</v>
      </c>
      <c r="E17" s="87">
        <v>41.7</v>
      </c>
      <c r="F17" s="87">
        <v>41.92</v>
      </c>
      <c r="G17" s="23">
        <v>427</v>
      </c>
      <c r="H17" s="23">
        <f t="shared" si="1"/>
        <v>16</v>
      </c>
      <c r="I17" s="24">
        <v>0.21656249999999999</v>
      </c>
      <c r="J17" s="118">
        <f t="shared" si="2"/>
        <v>1.0115740740740731E-2</v>
      </c>
      <c r="K17" s="115">
        <f t="shared" si="3"/>
        <v>0.11884259259259258</v>
      </c>
      <c r="L17" s="106">
        <v>1.2525462962962961E-3</v>
      </c>
      <c r="M17" s="119">
        <f t="shared" si="0"/>
        <v>0.21999999999999886</v>
      </c>
      <c r="N17" s="92"/>
    </row>
    <row r="18" spans="1:15" ht="30" customHeight="1">
      <c r="A18" s="585"/>
      <c r="B18" s="88">
        <v>12</v>
      </c>
      <c r="C18" s="14" t="s">
        <v>50</v>
      </c>
      <c r="D18" s="22">
        <v>2</v>
      </c>
      <c r="E18" s="26">
        <v>41.01</v>
      </c>
      <c r="F18" s="26">
        <v>41.44</v>
      </c>
      <c r="G18" s="23">
        <v>485</v>
      </c>
      <c r="H18" s="23">
        <f t="shared" si="1"/>
        <v>58</v>
      </c>
      <c r="I18" s="24">
        <v>0.24515046296296297</v>
      </c>
      <c r="J18" s="25">
        <f t="shared" si="2"/>
        <v>2.8587962962962982E-2</v>
      </c>
      <c r="K18" s="115">
        <f t="shared" si="3"/>
        <v>0.12630787037037039</v>
      </c>
      <c r="L18" s="106">
        <v>1.2342592592592594E-3</v>
      </c>
      <c r="M18" s="97">
        <f t="shared" si="0"/>
        <v>0.42999999999999972</v>
      </c>
      <c r="N18" s="92"/>
    </row>
    <row r="19" spans="1:15" ht="30" customHeight="1">
      <c r="A19" s="585"/>
      <c r="B19" s="88">
        <v>13</v>
      </c>
      <c r="C19" s="14" t="s">
        <v>53</v>
      </c>
      <c r="D19" s="22">
        <v>88</v>
      </c>
      <c r="E19" s="26">
        <v>41.2</v>
      </c>
      <c r="F19" s="26">
        <v>41.57</v>
      </c>
      <c r="G19" s="23">
        <v>541</v>
      </c>
      <c r="H19" s="23">
        <f t="shared" si="1"/>
        <v>56</v>
      </c>
      <c r="I19" s="24">
        <v>0.27285879629629628</v>
      </c>
      <c r="J19" s="25">
        <f t="shared" si="2"/>
        <v>2.7708333333333307E-2</v>
      </c>
      <c r="K19" s="115">
        <f t="shared" si="3"/>
        <v>0.14655092592592589</v>
      </c>
      <c r="L19" s="106">
        <v>1.2489583333333333E-3</v>
      </c>
      <c r="M19" s="97">
        <f t="shared" si="0"/>
        <v>0.36999999999999744</v>
      </c>
      <c r="N19" s="92"/>
    </row>
    <row r="20" spans="1:15" s="2" customFormat="1" ht="30" customHeight="1" thickBot="1">
      <c r="A20" s="585"/>
      <c r="B20" s="88">
        <v>14</v>
      </c>
      <c r="C20" s="14" t="s">
        <v>50</v>
      </c>
      <c r="D20" s="22">
        <v>11</v>
      </c>
      <c r="E20" s="26">
        <v>41.58</v>
      </c>
      <c r="F20" s="127">
        <v>42.06</v>
      </c>
      <c r="G20" s="23">
        <v>570</v>
      </c>
      <c r="H20" s="23">
        <f t="shared" si="1"/>
        <v>29</v>
      </c>
      <c r="I20" s="24">
        <v>0.28773148148148148</v>
      </c>
      <c r="J20" s="25">
        <f t="shared" si="2"/>
        <v>1.4872685185185197E-2</v>
      </c>
      <c r="K20" s="115">
        <f t="shared" si="3"/>
        <v>0.14118055555555559</v>
      </c>
      <c r="L20" s="106">
        <v>1.2381944444444443E-3</v>
      </c>
      <c r="M20" s="97">
        <f t="shared" si="0"/>
        <v>0.48000000000000398</v>
      </c>
      <c r="N20" s="92"/>
    </row>
    <row r="21" spans="1:15" s="2" customFormat="1" ht="30" customHeight="1" thickBot="1">
      <c r="A21" s="585"/>
      <c r="B21" s="88">
        <v>15</v>
      </c>
      <c r="C21" s="14" t="s">
        <v>53</v>
      </c>
      <c r="D21" s="22">
        <v>2</v>
      </c>
      <c r="E21" s="130">
        <v>40.75</v>
      </c>
      <c r="F21" s="140">
        <v>41.18</v>
      </c>
      <c r="G21" s="129">
        <v>621</v>
      </c>
      <c r="H21" s="23">
        <f t="shared" si="1"/>
        <v>51</v>
      </c>
      <c r="I21" s="24">
        <v>0.31278935185185186</v>
      </c>
      <c r="J21" s="25">
        <f t="shared" si="2"/>
        <v>2.5057870370370383E-2</v>
      </c>
      <c r="K21" s="115">
        <f t="shared" si="3"/>
        <v>0.17160879629629627</v>
      </c>
      <c r="L21" s="106">
        <v>1.2331018518518518E-3</v>
      </c>
      <c r="M21" s="97">
        <f t="shared" si="0"/>
        <v>0.42999999999999972</v>
      </c>
      <c r="N21" s="98"/>
    </row>
    <row r="22" spans="1:15" s="2" customFormat="1" ht="30" customHeight="1" thickBot="1">
      <c r="A22" s="585"/>
      <c r="B22" s="88">
        <v>16</v>
      </c>
      <c r="C22" s="14" t="s">
        <v>50</v>
      </c>
      <c r="D22" s="22">
        <v>10</v>
      </c>
      <c r="E22" s="43">
        <v>41.22</v>
      </c>
      <c r="F22" s="131">
        <v>41.66</v>
      </c>
      <c r="G22" s="23">
        <v>653</v>
      </c>
      <c r="H22" s="23">
        <f t="shared" si="1"/>
        <v>32</v>
      </c>
      <c r="I22" s="29">
        <v>0.33049768518518519</v>
      </c>
      <c r="J22" s="27">
        <f t="shared" si="2"/>
        <v>1.7708333333333326E-2</v>
      </c>
      <c r="K22" s="116">
        <f t="shared" si="3"/>
        <v>0.15888888888888891</v>
      </c>
      <c r="L22" s="106">
        <v>1.2405092592592591E-3</v>
      </c>
      <c r="M22" s="97">
        <f t="shared" si="0"/>
        <v>0.43999999999999773</v>
      </c>
      <c r="N22" s="98">
        <f>AVERAGE(M8,M10,M12,M14,M16,M18,M20,M22)</f>
        <v>0.4762499999999994</v>
      </c>
      <c r="O22" s="132" t="s">
        <v>211</v>
      </c>
    </row>
    <row r="23" spans="1:15" ht="30" customHeight="1" thickBot="1">
      <c r="A23" s="585"/>
      <c r="B23" s="89" t="s">
        <v>157</v>
      </c>
      <c r="C23" s="18" t="s">
        <v>53</v>
      </c>
      <c r="D23" s="121" t="s">
        <v>329</v>
      </c>
      <c r="E23" s="124">
        <v>40.700000000000003</v>
      </c>
      <c r="F23" s="122">
        <v>41.22</v>
      </c>
      <c r="G23" s="31">
        <v>700</v>
      </c>
      <c r="H23" s="31">
        <f>G23-G22</f>
        <v>47</v>
      </c>
      <c r="I23" s="33">
        <v>0.3536111111111111</v>
      </c>
      <c r="J23" s="34">
        <f t="shared" si="2"/>
        <v>2.3113425925925912E-2</v>
      </c>
      <c r="K23" s="117">
        <f t="shared" si="3"/>
        <v>0.19472222222222219</v>
      </c>
      <c r="L23" s="451">
        <f>SUM(L7:L22)</f>
        <v>2.0326157407407411E-2</v>
      </c>
      <c r="M23" s="100">
        <f t="shared" si="0"/>
        <v>0.51999999999999602</v>
      </c>
      <c r="N23" s="101">
        <f>AVERAGE(M7,M9,M11,M13,M15,M17,M19,M21,M23)</f>
        <v>0.44444444444444364</v>
      </c>
      <c r="O23" s="132" t="s">
        <v>53</v>
      </c>
    </row>
    <row r="24" spans="1:15" ht="20.25" customHeight="1" thickBot="1">
      <c r="A24" s="586"/>
      <c r="B24" s="583" t="s">
        <v>198</v>
      </c>
      <c r="C24" s="583"/>
      <c r="D24" s="583"/>
      <c r="E24" s="91">
        <f>AVERAGE(E7:E23)</f>
        <v>41.162352941176472</v>
      </c>
      <c r="F24" s="108">
        <f>SUMPRODUCT(F7:F23,H7:H23)/G23</f>
        <v>41.54842857142858</v>
      </c>
      <c r="L24" s="452" t="s">
        <v>303</v>
      </c>
    </row>
  </sheetData>
  <mergeCells count="17">
    <mergeCell ref="B24:D24"/>
    <mergeCell ref="A7:A24"/>
    <mergeCell ref="H5:H6"/>
    <mergeCell ref="L5:L6"/>
    <mergeCell ref="M5:N5"/>
    <mergeCell ref="A1:N1"/>
    <mergeCell ref="A3:N3"/>
    <mergeCell ref="A5:A6"/>
    <mergeCell ref="P5:S5"/>
    <mergeCell ref="E5:E6"/>
    <mergeCell ref="B5:B6"/>
    <mergeCell ref="C5:C6"/>
    <mergeCell ref="D5:D6"/>
    <mergeCell ref="G5:G6"/>
    <mergeCell ref="I5:I6"/>
    <mergeCell ref="J5:K5"/>
    <mergeCell ref="F5:F6"/>
  </mergeCells>
  <pageMargins left="0.47244094488188981" right="0.23622047244094491" top="0.74803149606299213" bottom="0.23622047244094491" header="0.31496062992125984" footer="0.31496062992125984"/>
  <pageSetup paperSize="9" scale="71" orientation="landscape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4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7" max="17" width="13.7109375" customWidth="1"/>
    <col min="18" max="18" width="13" customWidth="1"/>
    <col min="19" max="19" width="37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89" t="s">
        <v>112</v>
      </c>
      <c r="Q5" s="589"/>
      <c r="R5" s="589"/>
      <c r="S5" s="589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18</v>
      </c>
      <c r="B7" s="96">
        <v>1</v>
      </c>
      <c r="C7" s="17" t="s">
        <v>19</v>
      </c>
      <c r="D7" s="19">
        <v>7</v>
      </c>
      <c r="E7" s="20">
        <v>41.14</v>
      </c>
      <c r="F7" s="35">
        <v>41.6</v>
      </c>
      <c r="G7" s="102">
        <v>22</v>
      </c>
      <c r="H7" s="20">
        <f>G7</f>
        <v>22</v>
      </c>
      <c r="I7" s="21">
        <v>1.1875000000000002E-2</v>
      </c>
      <c r="J7" s="21">
        <f>I7</f>
        <v>1.1875000000000002E-2</v>
      </c>
      <c r="K7" s="114">
        <f>J7</f>
        <v>1.1875000000000002E-2</v>
      </c>
      <c r="L7" s="107">
        <v>1.2650462962962964E-3</v>
      </c>
      <c r="M7" s="99">
        <f>F7-E7</f>
        <v>0.46000000000000085</v>
      </c>
      <c r="N7" s="95"/>
      <c r="P7" s="3">
        <v>1</v>
      </c>
      <c r="Q7" s="10">
        <v>5</v>
      </c>
      <c r="R7" s="10"/>
      <c r="S7" s="13" t="s">
        <v>124</v>
      </c>
    </row>
    <row r="8" spans="1:19" s="2" customFormat="1" ht="30" customHeight="1" thickBot="1">
      <c r="A8" s="585"/>
      <c r="B8" s="88">
        <v>2</v>
      </c>
      <c r="C8" s="14" t="s">
        <v>19</v>
      </c>
      <c r="D8" s="22">
        <v>13</v>
      </c>
      <c r="E8" s="23">
        <v>41.04</v>
      </c>
      <c r="F8" s="42">
        <v>41.45</v>
      </c>
      <c r="G8" s="103">
        <v>65</v>
      </c>
      <c r="H8" s="23">
        <f>G8-G7</f>
        <v>43</v>
      </c>
      <c r="I8" s="24">
        <v>3.3287037037037039E-2</v>
      </c>
      <c r="J8" s="25">
        <f>I8-I7</f>
        <v>2.1412037037037035E-2</v>
      </c>
      <c r="K8" s="115">
        <f>K7+J8</f>
        <v>3.3287037037037039E-2</v>
      </c>
      <c r="L8" s="106">
        <v>1.2555555555555555E-3</v>
      </c>
      <c r="M8" s="97">
        <f t="shared" ref="M8:M23" si="0">F8-E8</f>
        <v>0.41000000000000369</v>
      </c>
      <c r="N8" s="92"/>
      <c r="P8" s="3">
        <v>2</v>
      </c>
      <c r="Q8" s="10">
        <v>10</v>
      </c>
      <c r="R8" s="10"/>
      <c r="S8" s="13" t="s">
        <v>125</v>
      </c>
    </row>
    <row r="9" spans="1:19" s="2" customFormat="1" ht="30" customHeight="1" thickBot="1">
      <c r="A9" s="585"/>
      <c r="B9" s="88">
        <v>3</v>
      </c>
      <c r="C9" s="14" t="s">
        <v>21</v>
      </c>
      <c r="D9" s="22">
        <v>2</v>
      </c>
      <c r="E9" s="136">
        <v>40.92</v>
      </c>
      <c r="F9" s="140">
        <v>41.3</v>
      </c>
      <c r="G9" s="137">
        <v>125</v>
      </c>
      <c r="H9" s="23">
        <f t="shared" ref="H9:H22" si="1">G9-G8</f>
        <v>60</v>
      </c>
      <c r="I9" s="24">
        <v>6.2754629629629632E-2</v>
      </c>
      <c r="J9" s="25">
        <f t="shared" ref="J9:J23" si="2">I9-I8</f>
        <v>2.9467592592592594E-2</v>
      </c>
      <c r="K9" s="115">
        <f>J9</f>
        <v>2.9467592592592594E-2</v>
      </c>
      <c r="L9" s="106">
        <v>1.2541666666666667E-3</v>
      </c>
      <c r="M9" s="97">
        <f t="shared" si="0"/>
        <v>0.37999999999999545</v>
      </c>
      <c r="N9" s="92"/>
      <c r="P9" s="3">
        <v>3</v>
      </c>
      <c r="Q9" s="10">
        <v>5</v>
      </c>
      <c r="R9" s="10"/>
      <c r="S9" s="13" t="s">
        <v>159</v>
      </c>
    </row>
    <row r="10" spans="1:19" s="2" customFormat="1" ht="30" customHeight="1">
      <c r="A10" s="585"/>
      <c r="B10" s="88">
        <v>4</v>
      </c>
      <c r="C10" s="14" t="s">
        <v>19</v>
      </c>
      <c r="D10" s="22">
        <v>12</v>
      </c>
      <c r="E10" s="23">
        <v>41.09</v>
      </c>
      <c r="F10" s="86">
        <v>41.99</v>
      </c>
      <c r="G10" s="103">
        <v>167</v>
      </c>
      <c r="H10" s="23">
        <f t="shared" si="1"/>
        <v>42</v>
      </c>
      <c r="I10" s="24">
        <v>8.4004629629629624E-2</v>
      </c>
      <c r="J10" s="25">
        <f t="shared" si="2"/>
        <v>2.1249999999999991E-2</v>
      </c>
      <c r="K10" s="115">
        <f>K8+J10</f>
        <v>5.453703703703703E-2</v>
      </c>
      <c r="L10" s="106">
        <v>1.3387731481481482E-3</v>
      </c>
      <c r="M10" s="97">
        <f t="shared" si="0"/>
        <v>0.89999999999999858</v>
      </c>
      <c r="N10" s="92"/>
      <c r="P10" s="3">
        <v>4</v>
      </c>
      <c r="Q10" s="10"/>
      <c r="R10" s="10">
        <v>67</v>
      </c>
      <c r="S10" s="13" t="s">
        <v>123</v>
      </c>
    </row>
    <row r="11" spans="1:19" s="2" customFormat="1" ht="30" customHeight="1">
      <c r="A11" s="585"/>
      <c r="B11" s="88">
        <v>5</v>
      </c>
      <c r="C11" s="14" t="s">
        <v>21</v>
      </c>
      <c r="D11" s="22">
        <v>10</v>
      </c>
      <c r="E11" s="23">
        <v>41.88</v>
      </c>
      <c r="F11" s="23">
        <v>42.22</v>
      </c>
      <c r="G11" s="103">
        <v>186</v>
      </c>
      <c r="H11" s="23">
        <f t="shared" si="1"/>
        <v>19</v>
      </c>
      <c r="I11" s="24">
        <v>9.408564814814814E-2</v>
      </c>
      <c r="J11" s="118">
        <f t="shared" si="2"/>
        <v>1.0081018518518517E-2</v>
      </c>
      <c r="K11" s="115">
        <f>K9+J11</f>
        <v>3.9548611111111111E-2</v>
      </c>
      <c r="L11" s="106">
        <v>1.2708333333333335E-3</v>
      </c>
      <c r="M11" s="119">
        <f t="shared" si="0"/>
        <v>0.33999999999999631</v>
      </c>
      <c r="N11" s="92"/>
      <c r="P11" s="3">
        <v>5</v>
      </c>
      <c r="Q11" s="10">
        <v>10</v>
      </c>
      <c r="R11" s="10"/>
      <c r="S11" s="13" t="s">
        <v>127</v>
      </c>
    </row>
    <row r="12" spans="1:19" s="2" customFormat="1" ht="30" customHeight="1">
      <c r="A12" s="585"/>
      <c r="B12" s="88">
        <v>6</v>
      </c>
      <c r="C12" s="14" t="s">
        <v>21</v>
      </c>
      <c r="D12" s="22">
        <v>1</v>
      </c>
      <c r="E12" s="23">
        <v>40.909999999999997</v>
      </c>
      <c r="F12" s="23">
        <v>41.38</v>
      </c>
      <c r="G12" s="103">
        <v>249</v>
      </c>
      <c r="H12" s="23">
        <f t="shared" si="1"/>
        <v>63</v>
      </c>
      <c r="I12" s="24">
        <v>0.12503472222222223</v>
      </c>
      <c r="J12" s="25">
        <f t="shared" si="2"/>
        <v>3.0949074074074087E-2</v>
      </c>
      <c r="K12" s="115">
        <f>K11+J12</f>
        <v>7.0497685185185205E-2</v>
      </c>
      <c r="L12" s="106">
        <v>1.2516203703703704E-3</v>
      </c>
      <c r="M12" s="97">
        <f t="shared" si="0"/>
        <v>0.47000000000000597</v>
      </c>
      <c r="N12" s="92"/>
      <c r="P12" s="3">
        <v>6</v>
      </c>
      <c r="Q12" s="10"/>
      <c r="R12" s="10">
        <v>116</v>
      </c>
      <c r="S12" s="13" t="s">
        <v>126</v>
      </c>
    </row>
    <row r="13" spans="1:19" s="2" customFormat="1" ht="30" customHeight="1">
      <c r="A13" s="585"/>
      <c r="B13" s="88">
        <v>7</v>
      </c>
      <c r="C13" s="14" t="s">
        <v>19</v>
      </c>
      <c r="D13" s="22">
        <v>10</v>
      </c>
      <c r="E13" s="23">
        <v>41.73</v>
      </c>
      <c r="F13" s="23">
        <v>42.18</v>
      </c>
      <c r="G13" s="103">
        <v>270</v>
      </c>
      <c r="H13" s="23">
        <f t="shared" si="1"/>
        <v>21</v>
      </c>
      <c r="I13" s="24">
        <v>0.13606481481481481</v>
      </c>
      <c r="J13" s="25">
        <f t="shared" si="2"/>
        <v>1.1030092592592577E-2</v>
      </c>
      <c r="K13" s="115">
        <f>K10+J13</f>
        <v>6.55671296296296E-2</v>
      </c>
      <c r="L13" s="106">
        <v>1.2609953703703704E-3</v>
      </c>
      <c r="M13" s="97">
        <f t="shared" si="0"/>
        <v>0.45000000000000284</v>
      </c>
      <c r="N13" s="92"/>
    </row>
    <row r="14" spans="1:19" s="2" customFormat="1" ht="30" customHeight="1">
      <c r="A14" s="585"/>
      <c r="B14" s="88">
        <v>8</v>
      </c>
      <c r="C14" s="14" t="s">
        <v>19</v>
      </c>
      <c r="D14" s="22" t="s">
        <v>206</v>
      </c>
      <c r="E14" s="23">
        <v>41.41</v>
      </c>
      <c r="F14" s="23">
        <v>42.07</v>
      </c>
      <c r="G14" s="103">
        <v>299</v>
      </c>
      <c r="H14" s="23">
        <f t="shared" si="1"/>
        <v>29</v>
      </c>
      <c r="I14" s="24">
        <v>0.15172453703703703</v>
      </c>
      <c r="J14" s="25">
        <f t="shared" si="2"/>
        <v>1.5659722222222228E-2</v>
      </c>
      <c r="K14" s="115">
        <f>K13+J14</f>
        <v>8.1226851851851828E-2</v>
      </c>
      <c r="L14" s="106">
        <v>1.2541666666666667E-3</v>
      </c>
      <c r="M14" s="97">
        <f t="shared" si="0"/>
        <v>0.66000000000000369</v>
      </c>
      <c r="N14" s="92"/>
    </row>
    <row r="15" spans="1:19" s="2" customFormat="1" ht="30" customHeight="1" thickBot="1">
      <c r="A15" s="585"/>
      <c r="B15" s="88">
        <v>9</v>
      </c>
      <c r="C15" s="14" t="s">
        <v>21</v>
      </c>
      <c r="D15" s="22">
        <v>1</v>
      </c>
      <c r="E15" s="23">
        <v>40.94</v>
      </c>
      <c r="F15" s="42">
        <v>41.42</v>
      </c>
      <c r="G15" s="103">
        <v>359</v>
      </c>
      <c r="H15" s="23">
        <f t="shared" si="1"/>
        <v>60</v>
      </c>
      <c r="I15" s="24">
        <v>0.18152777777777776</v>
      </c>
      <c r="J15" s="25">
        <f t="shared" si="2"/>
        <v>2.9803240740740727E-2</v>
      </c>
      <c r="K15" s="115">
        <f>K12+J15</f>
        <v>0.10030092592592593</v>
      </c>
      <c r="L15" s="106">
        <v>1.2518518518518519E-3</v>
      </c>
      <c r="M15" s="97">
        <f t="shared" si="0"/>
        <v>0.48000000000000398</v>
      </c>
      <c r="N15" s="92"/>
    </row>
    <row r="16" spans="1:19" s="2" customFormat="1" ht="30" customHeight="1" thickBot="1">
      <c r="A16" s="585"/>
      <c r="B16" s="88">
        <v>10</v>
      </c>
      <c r="C16" s="14" t="s">
        <v>19</v>
      </c>
      <c r="D16" s="22">
        <v>13</v>
      </c>
      <c r="E16" s="136">
        <v>40.99</v>
      </c>
      <c r="F16" s="135">
        <v>41.32</v>
      </c>
      <c r="G16" s="137">
        <v>411</v>
      </c>
      <c r="H16" s="23">
        <f t="shared" si="1"/>
        <v>52</v>
      </c>
      <c r="I16" s="24">
        <v>0.20796296296296299</v>
      </c>
      <c r="J16" s="25">
        <f t="shared" si="2"/>
        <v>2.6435185185185228E-2</v>
      </c>
      <c r="K16" s="115">
        <f t="shared" ref="K16:K23" si="3">K14+J16</f>
        <v>0.10766203703703706</v>
      </c>
      <c r="L16" s="106">
        <v>1.2738425925925927E-3</v>
      </c>
      <c r="M16" s="119">
        <f t="shared" si="0"/>
        <v>0.32999999999999829</v>
      </c>
      <c r="N16" s="92"/>
    </row>
    <row r="17" spans="1:15" s="2" customFormat="1" ht="30" customHeight="1">
      <c r="A17" s="585"/>
      <c r="B17" s="88">
        <v>11</v>
      </c>
      <c r="C17" s="14" t="s">
        <v>21</v>
      </c>
      <c r="D17" s="22">
        <v>3</v>
      </c>
      <c r="E17" s="23">
        <v>41.07</v>
      </c>
      <c r="F17" s="86">
        <v>41.51</v>
      </c>
      <c r="G17" s="103">
        <v>463</v>
      </c>
      <c r="H17" s="23">
        <f t="shared" si="1"/>
        <v>52</v>
      </c>
      <c r="I17" s="24">
        <v>0.23372685185185185</v>
      </c>
      <c r="J17" s="27">
        <f t="shared" si="2"/>
        <v>2.5763888888888864E-2</v>
      </c>
      <c r="K17" s="115">
        <f t="shared" si="3"/>
        <v>0.1260648148148148</v>
      </c>
      <c r="L17" s="106">
        <v>1.2494212962962964E-3</v>
      </c>
      <c r="M17" s="97">
        <f t="shared" si="0"/>
        <v>0.43999999999999773</v>
      </c>
      <c r="N17" s="92"/>
    </row>
    <row r="18" spans="1:15" ht="30" customHeight="1">
      <c r="A18" s="585"/>
      <c r="B18" s="88">
        <v>12</v>
      </c>
      <c r="C18" s="14" t="s">
        <v>19</v>
      </c>
      <c r="D18" s="22">
        <v>15</v>
      </c>
      <c r="E18" s="23">
        <v>41.24</v>
      </c>
      <c r="F18" s="23">
        <v>41.74</v>
      </c>
      <c r="G18" s="103">
        <v>500</v>
      </c>
      <c r="H18" s="23">
        <f t="shared" si="1"/>
        <v>37</v>
      </c>
      <c r="I18" s="24">
        <v>0.2525</v>
      </c>
      <c r="J18" s="25">
        <f t="shared" si="2"/>
        <v>1.877314814814815E-2</v>
      </c>
      <c r="K18" s="115">
        <f t="shared" si="3"/>
        <v>0.12643518518518521</v>
      </c>
      <c r="L18" s="106">
        <v>1.3802083333333333E-3</v>
      </c>
      <c r="M18" s="97">
        <f t="shared" si="0"/>
        <v>0.5</v>
      </c>
      <c r="N18" s="92"/>
    </row>
    <row r="19" spans="1:15" ht="30" customHeight="1" thickBot="1">
      <c r="A19" s="585"/>
      <c r="B19" s="88">
        <v>13</v>
      </c>
      <c r="C19" s="14" t="s">
        <v>21</v>
      </c>
      <c r="D19" s="22" t="s">
        <v>205</v>
      </c>
      <c r="E19" s="42">
        <v>41.28</v>
      </c>
      <c r="F19" s="23">
        <v>41.75</v>
      </c>
      <c r="G19" s="103">
        <v>524</v>
      </c>
      <c r="H19" s="23">
        <f t="shared" si="1"/>
        <v>24</v>
      </c>
      <c r="I19" s="24">
        <v>0.26613425925925926</v>
      </c>
      <c r="J19" s="25">
        <f t="shared" si="2"/>
        <v>1.3634259259259263E-2</v>
      </c>
      <c r="K19" s="115">
        <f t="shared" si="3"/>
        <v>0.13969907407407406</v>
      </c>
      <c r="L19" s="106">
        <v>1.1842592592592592E-3</v>
      </c>
      <c r="M19" s="97">
        <f t="shared" si="0"/>
        <v>0.46999999999999886</v>
      </c>
      <c r="N19" s="92"/>
    </row>
    <row r="20" spans="1:15" s="2" customFormat="1" ht="30" customHeight="1" thickBot="1">
      <c r="A20" s="585"/>
      <c r="B20" s="88">
        <v>14</v>
      </c>
      <c r="C20" s="14" t="s">
        <v>19</v>
      </c>
      <c r="D20" s="125">
        <v>2</v>
      </c>
      <c r="E20" s="135">
        <v>40.92</v>
      </c>
      <c r="F20" s="129">
        <v>41.37</v>
      </c>
      <c r="G20" s="103">
        <v>567</v>
      </c>
      <c r="H20" s="23">
        <f t="shared" si="1"/>
        <v>43</v>
      </c>
      <c r="I20" s="24">
        <v>0.28703703703703703</v>
      </c>
      <c r="J20" s="25">
        <f t="shared" si="2"/>
        <v>2.090277777777777E-2</v>
      </c>
      <c r="K20" s="115">
        <f t="shared" si="3"/>
        <v>0.14733796296296298</v>
      </c>
      <c r="L20" s="106">
        <v>1.2571759259259259E-3</v>
      </c>
      <c r="M20" s="97">
        <f t="shared" si="0"/>
        <v>0.44999999999999574</v>
      </c>
      <c r="N20" s="92"/>
    </row>
    <row r="21" spans="1:15" s="2" customFormat="1" ht="30" customHeight="1">
      <c r="A21" s="585"/>
      <c r="B21" s="88">
        <v>15</v>
      </c>
      <c r="C21" s="14" t="s">
        <v>21</v>
      </c>
      <c r="D21" s="22">
        <v>3</v>
      </c>
      <c r="E21" s="86">
        <v>41.19</v>
      </c>
      <c r="F21" s="23">
        <v>41.54</v>
      </c>
      <c r="G21" s="103">
        <v>596</v>
      </c>
      <c r="H21" s="23">
        <f t="shared" si="1"/>
        <v>29</v>
      </c>
      <c r="I21" s="24">
        <v>0.30221064814814813</v>
      </c>
      <c r="J21" s="25">
        <f t="shared" si="2"/>
        <v>1.5173611111111096E-2</v>
      </c>
      <c r="K21" s="115">
        <f t="shared" si="3"/>
        <v>0.15487268518518515</v>
      </c>
      <c r="L21" s="106">
        <v>1.245949074074074E-3</v>
      </c>
      <c r="M21" s="97">
        <f t="shared" si="0"/>
        <v>0.35000000000000142</v>
      </c>
      <c r="N21" s="98"/>
    </row>
    <row r="22" spans="1:15" s="2" customFormat="1" ht="30" customHeight="1" thickBot="1">
      <c r="A22" s="585"/>
      <c r="B22" s="88">
        <v>16</v>
      </c>
      <c r="C22" s="14" t="s">
        <v>19</v>
      </c>
      <c r="D22" s="22">
        <v>7</v>
      </c>
      <c r="E22" s="42">
        <v>40.99</v>
      </c>
      <c r="F22" s="23">
        <v>41.45</v>
      </c>
      <c r="G22" s="104">
        <v>652</v>
      </c>
      <c r="H22" s="23">
        <f t="shared" si="1"/>
        <v>56</v>
      </c>
      <c r="I22" s="29">
        <v>0.3301041666666667</v>
      </c>
      <c r="J22" s="27">
        <f t="shared" si="2"/>
        <v>2.7893518518518567E-2</v>
      </c>
      <c r="K22" s="116">
        <f t="shared" si="3"/>
        <v>0.17523148148148154</v>
      </c>
      <c r="L22" s="106">
        <v>1.3334490740740744E-3</v>
      </c>
      <c r="M22" s="97">
        <f t="shared" si="0"/>
        <v>0.46000000000000085</v>
      </c>
      <c r="N22" s="98">
        <f>AVERAGE(M22,M20,M18,M16,M14,M13,M10,M8,M7)</f>
        <v>0.51333333333333386</v>
      </c>
      <c r="O22" s="132" t="s">
        <v>212</v>
      </c>
    </row>
    <row r="23" spans="1:15" ht="30" customHeight="1" thickBot="1">
      <c r="A23" s="585"/>
      <c r="B23" s="89" t="s">
        <v>157</v>
      </c>
      <c r="C23" s="18" t="s">
        <v>21</v>
      </c>
      <c r="D23" s="121">
        <v>9</v>
      </c>
      <c r="E23" s="134">
        <v>40.909999999999997</v>
      </c>
      <c r="F23" s="133">
        <v>41.55</v>
      </c>
      <c r="G23" s="105">
        <v>700</v>
      </c>
      <c r="H23" s="31">
        <f>G23-G22</f>
        <v>48</v>
      </c>
      <c r="I23" s="33">
        <v>0.3536111111111111</v>
      </c>
      <c r="J23" s="34">
        <f t="shared" si="2"/>
        <v>2.35069444444444E-2</v>
      </c>
      <c r="K23" s="117">
        <f t="shared" si="3"/>
        <v>0.17837962962962955</v>
      </c>
      <c r="L23" s="451">
        <f>SUM(L7:L22)</f>
        <v>2.0327314814814812E-2</v>
      </c>
      <c r="M23" s="100">
        <f t="shared" si="0"/>
        <v>0.64000000000000057</v>
      </c>
      <c r="N23" s="101">
        <f>AVERAGE(M23,M21,M19,M17,M15,M12,M11,M9)</f>
        <v>0.44625000000000004</v>
      </c>
      <c r="O23" s="132" t="s">
        <v>213</v>
      </c>
    </row>
    <row r="24" spans="1:15" ht="20.25" customHeight="1" thickBot="1">
      <c r="A24" s="586"/>
      <c r="B24" s="583" t="s">
        <v>198</v>
      </c>
      <c r="C24" s="583"/>
      <c r="D24" s="583"/>
      <c r="E24" s="91">
        <f>AVERAGE(E7:E23)</f>
        <v>41.155882352941177</v>
      </c>
      <c r="F24" s="108">
        <f>SUMPRODUCT(F7:F23,H7:H23)/G23</f>
        <v>41.559957142857151</v>
      </c>
      <c r="L24" s="452" t="s">
        <v>303</v>
      </c>
    </row>
  </sheetData>
  <mergeCells count="17">
    <mergeCell ref="A1:N1"/>
    <mergeCell ref="L5:L6"/>
    <mergeCell ref="M5:N5"/>
    <mergeCell ref="A7:A24"/>
    <mergeCell ref="B24:D24"/>
    <mergeCell ref="H5:H6"/>
    <mergeCell ref="A3:N3"/>
    <mergeCell ref="A5:A6"/>
    <mergeCell ref="P5:S5"/>
    <mergeCell ref="E5:E6"/>
    <mergeCell ref="B5:B6"/>
    <mergeCell ref="C5:C6"/>
    <mergeCell ref="D5:D6"/>
    <mergeCell ref="G5:G6"/>
    <mergeCell ref="I5:I6"/>
    <mergeCell ref="J5:K5"/>
    <mergeCell ref="F5:F6"/>
  </mergeCells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T24"/>
  <sheetViews>
    <sheetView zoomScale="70" zoomScaleNormal="70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11" customWidth="1"/>
    <col min="5" max="6" width="10.5703125" style="39" customWidth="1"/>
    <col min="7" max="8" width="9.28515625" style="11" customWidth="1"/>
    <col min="9" max="9" width="14.85546875" style="11" customWidth="1"/>
    <col min="10" max="10" width="14.28515625" style="11" customWidth="1"/>
    <col min="11" max="11" width="16.7109375" style="11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54.425781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1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1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196</v>
      </c>
      <c r="B7" s="96">
        <v>1</v>
      </c>
      <c r="C7" s="17" t="s">
        <v>24</v>
      </c>
      <c r="D7" s="19">
        <v>5</v>
      </c>
      <c r="E7" s="35">
        <v>41.11</v>
      </c>
      <c r="F7" s="35">
        <v>41.56</v>
      </c>
      <c r="G7" s="20">
        <v>31</v>
      </c>
      <c r="H7" s="20">
        <f>G7</f>
        <v>31</v>
      </c>
      <c r="I7" s="21">
        <v>1.6203703703703703E-2</v>
      </c>
      <c r="J7" s="21">
        <f>I7</f>
        <v>1.6203703703703703E-2</v>
      </c>
      <c r="K7" s="114">
        <f>J7</f>
        <v>1.6203703703703703E-2</v>
      </c>
      <c r="L7" s="107">
        <v>1.2641203703703705E-3</v>
      </c>
      <c r="M7" s="99">
        <f>F7-E7</f>
        <v>0.45000000000000284</v>
      </c>
      <c r="N7" s="95"/>
      <c r="P7" s="3">
        <v>1</v>
      </c>
      <c r="Q7" s="10"/>
      <c r="R7" s="10">
        <v>8</v>
      </c>
      <c r="S7" s="13" t="s">
        <v>119</v>
      </c>
    </row>
    <row r="8" spans="1:19" s="2" customFormat="1" ht="30" customHeight="1">
      <c r="A8" s="585"/>
      <c r="B8" s="88">
        <v>2</v>
      </c>
      <c r="C8" s="14" t="s">
        <v>28</v>
      </c>
      <c r="D8" s="22">
        <v>9</v>
      </c>
      <c r="E8" s="26">
        <v>41.38</v>
      </c>
      <c r="F8" s="26">
        <v>41.99</v>
      </c>
      <c r="G8" s="23">
        <v>67</v>
      </c>
      <c r="H8" s="23">
        <f>G8-G7</f>
        <v>36</v>
      </c>
      <c r="I8" s="24">
        <v>3.4490740740740738E-2</v>
      </c>
      <c r="J8" s="25">
        <f>I8-I7</f>
        <v>1.8287037037037036E-2</v>
      </c>
      <c r="K8" s="115">
        <f>J8</f>
        <v>1.8287037037037036E-2</v>
      </c>
      <c r="L8" s="106">
        <v>1.2718750000000002E-3</v>
      </c>
      <c r="M8" s="97">
        <f t="shared" ref="M8:M23" si="0">F8-E8</f>
        <v>0.60999999999999943</v>
      </c>
      <c r="N8" s="92"/>
      <c r="P8" s="3">
        <v>2</v>
      </c>
      <c r="Q8" s="10">
        <v>10</v>
      </c>
      <c r="R8" s="10"/>
      <c r="S8" s="113" t="s">
        <v>207</v>
      </c>
    </row>
    <row r="9" spans="1:19" s="2" customFormat="1" ht="30" customHeight="1">
      <c r="A9" s="585"/>
      <c r="B9" s="88">
        <v>3</v>
      </c>
      <c r="C9" s="14" t="s">
        <v>26</v>
      </c>
      <c r="D9" s="22">
        <v>13</v>
      </c>
      <c r="E9" s="26">
        <v>41.09</v>
      </c>
      <c r="F9" s="26">
        <v>41.47</v>
      </c>
      <c r="G9" s="23">
        <v>126</v>
      </c>
      <c r="H9" s="23">
        <f t="shared" ref="H9:H22" si="1">G9-G8</f>
        <v>59</v>
      </c>
      <c r="I9" s="24">
        <v>6.3576388888888891E-2</v>
      </c>
      <c r="J9" s="25">
        <f t="shared" ref="J9:J22" si="2">I9-I8</f>
        <v>2.9085648148148152E-2</v>
      </c>
      <c r="K9" s="115">
        <f>J9</f>
        <v>2.9085648148148152E-2</v>
      </c>
      <c r="L9" s="106">
        <v>1.2503472222222224E-3</v>
      </c>
      <c r="M9" s="97">
        <f t="shared" si="0"/>
        <v>0.37999999999999545</v>
      </c>
      <c r="N9" s="92"/>
      <c r="P9" s="3">
        <v>3</v>
      </c>
      <c r="Q9" s="10">
        <v>5</v>
      </c>
      <c r="R9" s="10"/>
      <c r="S9" s="13" t="s">
        <v>120</v>
      </c>
    </row>
    <row r="10" spans="1:19" s="2" customFormat="1" ht="30" customHeight="1">
      <c r="A10" s="585"/>
      <c r="B10" s="88">
        <v>4</v>
      </c>
      <c r="C10" s="14" t="s">
        <v>24</v>
      </c>
      <c r="D10" s="22">
        <v>2</v>
      </c>
      <c r="E10" s="26">
        <v>40.94</v>
      </c>
      <c r="F10" s="26">
        <v>41.5</v>
      </c>
      <c r="G10" s="23">
        <v>184</v>
      </c>
      <c r="H10" s="23">
        <f t="shared" si="1"/>
        <v>58</v>
      </c>
      <c r="I10" s="24">
        <v>9.2210648148148153E-2</v>
      </c>
      <c r="J10" s="25">
        <f t="shared" si="2"/>
        <v>2.8634259259259262E-2</v>
      </c>
      <c r="K10" s="115">
        <f>J10+K7</f>
        <v>4.4837962962962968E-2</v>
      </c>
      <c r="L10" s="106">
        <v>1.2543981481481481E-3</v>
      </c>
      <c r="M10" s="97">
        <f t="shared" si="0"/>
        <v>0.56000000000000227</v>
      </c>
      <c r="N10" s="92"/>
    </row>
    <row r="11" spans="1:19" s="2" customFormat="1" ht="30" customHeight="1">
      <c r="A11" s="585"/>
      <c r="B11" s="88">
        <v>5</v>
      </c>
      <c r="C11" s="14" t="s">
        <v>28</v>
      </c>
      <c r="D11" s="22">
        <v>5</v>
      </c>
      <c r="E11" s="26">
        <v>41.27</v>
      </c>
      <c r="F11" s="26">
        <v>41.82</v>
      </c>
      <c r="G11" s="23">
        <v>243</v>
      </c>
      <c r="H11" s="23">
        <f t="shared" si="1"/>
        <v>59</v>
      </c>
      <c r="I11" s="24">
        <v>0.12155092592592592</v>
      </c>
      <c r="J11" s="25">
        <f t="shared" si="2"/>
        <v>2.9340277777777771E-2</v>
      </c>
      <c r="K11" s="115">
        <f>J11+K8</f>
        <v>4.7627314814814803E-2</v>
      </c>
      <c r="L11" s="106">
        <v>1.274074074074074E-3</v>
      </c>
      <c r="M11" s="97">
        <f t="shared" si="0"/>
        <v>0.54999999999999716</v>
      </c>
      <c r="N11" s="92"/>
    </row>
    <row r="12" spans="1:19" s="2" customFormat="1" ht="30" customHeight="1">
      <c r="A12" s="585"/>
      <c r="B12" s="88">
        <v>6</v>
      </c>
      <c r="C12" s="14" t="s">
        <v>26</v>
      </c>
      <c r="D12" s="22">
        <v>3</v>
      </c>
      <c r="E12" s="26">
        <v>41.18</v>
      </c>
      <c r="F12" s="26">
        <v>41.62</v>
      </c>
      <c r="G12" s="23">
        <v>298</v>
      </c>
      <c r="H12" s="23">
        <f t="shared" si="1"/>
        <v>55</v>
      </c>
      <c r="I12" s="24">
        <v>0.14883101851851852</v>
      </c>
      <c r="J12" s="25">
        <f t="shared" si="2"/>
        <v>2.7280092592592592E-2</v>
      </c>
      <c r="K12" s="115">
        <f>J12+K9</f>
        <v>5.6365740740740744E-2</v>
      </c>
      <c r="L12" s="106">
        <v>1.2535879629629629E-3</v>
      </c>
      <c r="M12" s="97">
        <f t="shared" si="0"/>
        <v>0.43999999999999773</v>
      </c>
      <c r="N12" s="92"/>
    </row>
    <row r="13" spans="1:19" s="2" customFormat="1" ht="30" customHeight="1">
      <c r="A13" s="585"/>
      <c r="B13" s="88">
        <v>7</v>
      </c>
      <c r="C13" s="14" t="s">
        <v>24</v>
      </c>
      <c r="D13" s="22">
        <v>4</v>
      </c>
      <c r="E13" s="26">
        <v>41.37</v>
      </c>
      <c r="F13" s="26">
        <v>41.73</v>
      </c>
      <c r="G13" s="23">
        <v>320</v>
      </c>
      <c r="H13" s="23">
        <f t="shared" si="1"/>
        <v>22</v>
      </c>
      <c r="I13" s="24">
        <v>0.16023148148148147</v>
      </c>
      <c r="J13" s="25">
        <f t="shared" si="2"/>
        <v>1.1400462962962959E-2</v>
      </c>
      <c r="K13" s="115">
        <f>J13+K10</f>
        <v>5.6238425925925928E-2</v>
      </c>
      <c r="L13" s="106">
        <v>1.259837962962963E-3</v>
      </c>
      <c r="M13" s="97">
        <f t="shared" si="0"/>
        <v>0.35999999999999943</v>
      </c>
      <c r="N13" s="92"/>
    </row>
    <row r="14" spans="1:19" s="2" customFormat="1" ht="30" customHeight="1">
      <c r="A14" s="585"/>
      <c r="B14" s="88">
        <v>8</v>
      </c>
      <c r="C14" s="14" t="s">
        <v>28</v>
      </c>
      <c r="D14" s="22">
        <v>6</v>
      </c>
      <c r="E14" s="26">
        <v>41.27</v>
      </c>
      <c r="F14" s="26">
        <v>41.89</v>
      </c>
      <c r="G14" s="23">
        <v>364</v>
      </c>
      <c r="H14" s="23">
        <f t="shared" si="1"/>
        <v>44</v>
      </c>
      <c r="I14" s="24">
        <v>0.18232638888888889</v>
      </c>
      <c r="J14" s="25">
        <f t="shared" si="2"/>
        <v>2.209490740740741E-2</v>
      </c>
      <c r="K14" s="115">
        <f>J14+K11</f>
        <v>6.9722222222222213E-2</v>
      </c>
      <c r="L14" s="106">
        <v>1.2481481481481482E-3</v>
      </c>
      <c r="M14" s="97">
        <f t="shared" si="0"/>
        <v>0.61999999999999744</v>
      </c>
      <c r="N14" s="92"/>
    </row>
    <row r="15" spans="1:19" s="2" customFormat="1" ht="30" customHeight="1">
      <c r="A15" s="585"/>
      <c r="B15" s="88">
        <v>9</v>
      </c>
      <c r="C15" s="14" t="s">
        <v>24</v>
      </c>
      <c r="D15" s="22">
        <v>4</v>
      </c>
      <c r="E15" s="26">
        <v>41.5</v>
      </c>
      <c r="F15" s="26">
        <v>41.83</v>
      </c>
      <c r="G15" s="23">
        <v>385</v>
      </c>
      <c r="H15" s="23">
        <f t="shared" si="1"/>
        <v>21</v>
      </c>
      <c r="I15" s="24">
        <v>0.19327546296296297</v>
      </c>
      <c r="J15" s="25">
        <f t="shared" si="2"/>
        <v>1.0949074074074083E-2</v>
      </c>
      <c r="K15" s="115">
        <f>J15+K13</f>
        <v>6.7187500000000011E-2</v>
      </c>
      <c r="L15" s="106">
        <v>1.2542824074074073E-3</v>
      </c>
      <c r="M15" s="119">
        <f t="shared" si="0"/>
        <v>0.32999999999999829</v>
      </c>
      <c r="N15" s="92"/>
    </row>
    <row r="16" spans="1:19" s="2" customFormat="1" ht="30" customHeight="1" thickBot="1">
      <c r="A16" s="585"/>
      <c r="B16" s="88">
        <v>10</v>
      </c>
      <c r="C16" s="14" t="s">
        <v>26</v>
      </c>
      <c r="D16" s="22">
        <v>3</v>
      </c>
      <c r="E16" s="127">
        <v>41.12</v>
      </c>
      <c r="F16" s="127">
        <v>41.56</v>
      </c>
      <c r="G16" s="23">
        <v>407</v>
      </c>
      <c r="H16" s="23">
        <f t="shared" si="1"/>
        <v>22</v>
      </c>
      <c r="I16" s="24">
        <v>0.20614583333333333</v>
      </c>
      <c r="J16" s="25">
        <f t="shared" si="2"/>
        <v>1.2870370370370365E-2</v>
      </c>
      <c r="K16" s="115">
        <f>J16+K12</f>
        <v>6.9236111111111109E-2</v>
      </c>
      <c r="L16" s="106">
        <v>1.2734953703703704E-3</v>
      </c>
      <c r="M16" s="97">
        <f t="shared" si="0"/>
        <v>0.44000000000000483</v>
      </c>
      <c r="N16" s="92"/>
    </row>
    <row r="17" spans="1:20" s="2" customFormat="1" ht="30" customHeight="1" thickBot="1">
      <c r="A17" s="585"/>
      <c r="B17" s="88">
        <v>11</v>
      </c>
      <c r="C17" s="14" t="s">
        <v>28</v>
      </c>
      <c r="D17" s="125">
        <v>12</v>
      </c>
      <c r="E17" s="128">
        <v>41.14</v>
      </c>
      <c r="F17" s="128">
        <v>41.63</v>
      </c>
      <c r="G17" s="129">
        <v>436</v>
      </c>
      <c r="H17" s="23">
        <f t="shared" si="1"/>
        <v>29</v>
      </c>
      <c r="I17" s="24">
        <v>0.22107638888888889</v>
      </c>
      <c r="J17" s="27">
        <f t="shared" si="2"/>
        <v>1.4930555555555558E-2</v>
      </c>
      <c r="K17" s="116">
        <f>J17+K14</f>
        <v>8.4652777777777771E-2</v>
      </c>
      <c r="L17" s="106">
        <v>1.433449074074074E-3</v>
      </c>
      <c r="M17" s="120">
        <f t="shared" si="0"/>
        <v>0.49000000000000199</v>
      </c>
      <c r="N17" s="92"/>
    </row>
    <row r="18" spans="1:20" ht="30" customHeight="1">
      <c r="A18" s="585"/>
      <c r="B18" s="88">
        <v>12</v>
      </c>
      <c r="C18" s="14" t="s">
        <v>24</v>
      </c>
      <c r="D18" s="22">
        <v>88</v>
      </c>
      <c r="E18" s="87">
        <v>41.28</v>
      </c>
      <c r="F18" s="87">
        <v>41.7</v>
      </c>
      <c r="G18" s="23">
        <v>483</v>
      </c>
      <c r="H18" s="23">
        <f t="shared" si="1"/>
        <v>47</v>
      </c>
      <c r="I18" s="24">
        <v>0.24453703703703702</v>
      </c>
      <c r="J18" s="25">
        <f t="shared" si="2"/>
        <v>2.3460648148148133E-2</v>
      </c>
      <c r="K18" s="115">
        <f>J18+K15</f>
        <v>9.0648148148148144E-2</v>
      </c>
      <c r="L18" s="106">
        <v>1.258101851851852E-3</v>
      </c>
      <c r="M18" s="97">
        <f t="shared" si="0"/>
        <v>0.42000000000000171</v>
      </c>
      <c r="N18" s="92"/>
    </row>
    <row r="19" spans="1:20" ht="30" customHeight="1" thickBot="1">
      <c r="A19" s="585"/>
      <c r="B19" s="88">
        <v>13</v>
      </c>
      <c r="C19" s="14" t="s">
        <v>26</v>
      </c>
      <c r="D19" s="22">
        <v>7</v>
      </c>
      <c r="E19" s="127">
        <v>41.21</v>
      </c>
      <c r="F19" s="26">
        <v>41.72</v>
      </c>
      <c r="G19" s="23">
        <v>518</v>
      </c>
      <c r="H19" s="23">
        <f t="shared" si="1"/>
        <v>35</v>
      </c>
      <c r="I19" s="24">
        <v>0.26222222222222219</v>
      </c>
      <c r="J19" s="25">
        <f t="shared" si="2"/>
        <v>1.7685185185185165E-2</v>
      </c>
      <c r="K19" s="115">
        <f>J19+K16</f>
        <v>8.6921296296296274E-2</v>
      </c>
      <c r="L19" s="106">
        <v>1.2675925925925927E-3</v>
      </c>
      <c r="M19" s="97">
        <f t="shared" si="0"/>
        <v>0.50999999999999801</v>
      </c>
      <c r="N19" s="92"/>
    </row>
    <row r="20" spans="1:20" s="2" customFormat="1" ht="30" customHeight="1" thickBot="1">
      <c r="A20" s="585"/>
      <c r="B20" s="88">
        <v>14</v>
      </c>
      <c r="C20" s="14" t="s">
        <v>24</v>
      </c>
      <c r="D20" s="125">
        <v>12</v>
      </c>
      <c r="E20" s="140">
        <f>40.55+0.2</f>
        <v>40.75</v>
      </c>
      <c r="F20" s="126">
        <f>41.25+0.2</f>
        <v>41.45</v>
      </c>
      <c r="G20" s="23">
        <v>568</v>
      </c>
      <c r="H20" s="23">
        <f t="shared" si="1"/>
        <v>50</v>
      </c>
      <c r="I20" s="24">
        <v>0.28688657407407409</v>
      </c>
      <c r="J20" s="25">
        <f t="shared" si="2"/>
        <v>2.4664351851851896E-2</v>
      </c>
      <c r="K20" s="115">
        <f>J20+K18</f>
        <v>0.11531250000000004</v>
      </c>
      <c r="L20" s="106">
        <v>1.2561342592592591E-3</v>
      </c>
      <c r="M20" s="97">
        <f t="shared" si="0"/>
        <v>0.70000000000000284</v>
      </c>
      <c r="N20" s="92"/>
      <c r="T20" s="109"/>
    </row>
    <row r="21" spans="1:20" s="2" customFormat="1" ht="30" customHeight="1" thickBot="1">
      <c r="A21" s="585"/>
      <c r="B21" s="88">
        <v>15</v>
      </c>
      <c r="C21" s="14" t="s">
        <v>26</v>
      </c>
      <c r="D21" s="125">
        <v>1</v>
      </c>
      <c r="E21" s="128">
        <v>41.04</v>
      </c>
      <c r="F21" s="142">
        <v>41.47</v>
      </c>
      <c r="G21" s="23">
        <v>613</v>
      </c>
      <c r="H21" s="23">
        <f t="shared" si="1"/>
        <v>45</v>
      </c>
      <c r="I21" s="24">
        <v>0.30924768518518519</v>
      </c>
      <c r="J21" s="25">
        <f t="shared" si="2"/>
        <v>2.2361111111111109E-2</v>
      </c>
      <c r="K21" s="115">
        <f>J21+K19</f>
        <v>0.10928240740740738</v>
      </c>
      <c r="L21" s="106">
        <v>1.2599537037037037E-3</v>
      </c>
      <c r="M21" s="97">
        <f t="shared" si="0"/>
        <v>0.42999999999999972</v>
      </c>
      <c r="N21" s="98">
        <f>AVERAGE(M8,M11,M14,M17)</f>
        <v>0.56749999999999901</v>
      </c>
      <c r="O21" s="132" t="s">
        <v>217</v>
      </c>
    </row>
    <row r="22" spans="1:20" s="2" customFormat="1" ht="30" customHeight="1" thickBot="1">
      <c r="A22" s="585"/>
      <c r="B22" s="88">
        <v>16</v>
      </c>
      <c r="C22" s="14" t="s">
        <v>24</v>
      </c>
      <c r="D22" s="22">
        <v>13</v>
      </c>
      <c r="E22" s="141">
        <v>40.97</v>
      </c>
      <c r="F22" s="140">
        <v>41.43</v>
      </c>
      <c r="G22" s="129">
        <v>653</v>
      </c>
      <c r="H22" s="23">
        <f t="shared" si="1"/>
        <v>40</v>
      </c>
      <c r="I22" s="29">
        <v>0.33085648148148145</v>
      </c>
      <c r="J22" s="27">
        <f t="shared" si="2"/>
        <v>2.1608796296296251E-2</v>
      </c>
      <c r="K22" s="116">
        <f>J22+K20</f>
        <v>0.13692129629629629</v>
      </c>
      <c r="L22" s="106">
        <v>1.2442129629629628E-3</v>
      </c>
      <c r="M22" s="97">
        <f t="shared" si="0"/>
        <v>0.46000000000000085</v>
      </c>
      <c r="N22" s="98">
        <f>AVERAGE(M7,M10,M13,M15,M18,M20,M22)</f>
        <v>0.46857142857142975</v>
      </c>
      <c r="O22" s="132" t="s">
        <v>215</v>
      </c>
    </row>
    <row r="23" spans="1:20" ht="30" customHeight="1" thickBot="1">
      <c r="A23" s="585"/>
      <c r="B23" s="89" t="s">
        <v>157</v>
      </c>
      <c r="C23" s="18" t="s">
        <v>26</v>
      </c>
      <c r="D23" s="30">
        <v>7</v>
      </c>
      <c r="E23" s="144">
        <v>41.17</v>
      </c>
      <c r="F23" s="124">
        <v>41.43</v>
      </c>
      <c r="G23" s="133">
        <v>700</v>
      </c>
      <c r="H23" s="31">
        <f>G23-G22</f>
        <v>47</v>
      </c>
      <c r="I23" s="33">
        <v>0.3536111111111111</v>
      </c>
      <c r="J23" s="34">
        <f>I23-I22</f>
        <v>2.2754629629629652E-2</v>
      </c>
      <c r="K23" s="117">
        <f>J23+K21</f>
        <v>0.13203703703703704</v>
      </c>
      <c r="L23" s="451">
        <f>SUM(L7:L22)</f>
        <v>2.0323611111111112E-2</v>
      </c>
      <c r="M23" s="139">
        <f t="shared" si="0"/>
        <v>0.25999999999999801</v>
      </c>
      <c r="N23" s="101">
        <f>AVERAGE(M23,M21,M19,M16,M12,M9)</f>
        <v>0.40999999999999898</v>
      </c>
      <c r="O23" s="132" t="s">
        <v>216</v>
      </c>
    </row>
    <row r="24" spans="1:20" ht="20.25" customHeight="1" thickBot="1">
      <c r="A24" s="586"/>
      <c r="B24" s="583" t="s">
        <v>198</v>
      </c>
      <c r="C24" s="583"/>
      <c r="D24" s="583"/>
      <c r="E24" s="91">
        <f>AVERAGE(E7:E23)</f>
        <v>41.164117647058823</v>
      </c>
      <c r="F24" s="108">
        <f>SUMPRODUCT(F7:F23,H7:H23)/G23</f>
        <v>41.620871428571434</v>
      </c>
      <c r="L24" s="452" t="s">
        <v>303</v>
      </c>
    </row>
  </sheetData>
  <mergeCells count="17">
    <mergeCell ref="A1:N1"/>
    <mergeCell ref="H5:H6"/>
    <mergeCell ref="L5:L6"/>
    <mergeCell ref="M5:N5"/>
    <mergeCell ref="A3:N3"/>
    <mergeCell ref="A5:A6"/>
    <mergeCell ref="A7:A24"/>
    <mergeCell ref="B24:D24"/>
    <mergeCell ref="P5:S5"/>
    <mergeCell ref="B5:B6"/>
    <mergeCell ref="C5:C6"/>
    <mergeCell ref="D5:D6"/>
    <mergeCell ref="G5:G6"/>
    <mergeCell ref="I5:I6"/>
    <mergeCell ref="J5:K5"/>
    <mergeCell ref="E5:E6"/>
    <mergeCell ref="F5:F6"/>
  </mergeCells>
  <pageMargins left="0.27559055118110237" right="0.23622047244094491" top="0.55118110236220474" bottom="0.23622047244094491" header="0.31496062992125984" footer="0.31496062992125984"/>
  <pageSetup paperSize="9" scale="85" orientation="landscape" vertic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4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42578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6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176</v>
      </c>
      <c r="B7" s="96">
        <v>1</v>
      </c>
      <c r="C7" s="17" t="s">
        <v>14</v>
      </c>
      <c r="D7" s="19" t="s">
        <v>218</v>
      </c>
      <c r="E7" s="35">
        <v>41.8</v>
      </c>
      <c r="F7" s="35">
        <v>42.36</v>
      </c>
      <c r="G7" s="20">
        <v>32</v>
      </c>
      <c r="H7" s="20">
        <f>G7</f>
        <v>32</v>
      </c>
      <c r="I7" s="21">
        <v>1.6967592592592593E-2</v>
      </c>
      <c r="J7" s="21">
        <f>I7</f>
        <v>1.6967592592592593E-2</v>
      </c>
      <c r="K7" s="114">
        <f>J7</f>
        <v>1.6967592592592593E-2</v>
      </c>
      <c r="L7" s="107">
        <v>1.3004629629629631E-3</v>
      </c>
      <c r="M7" s="99">
        <f>F7-E7</f>
        <v>0.56000000000000227</v>
      </c>
      <c r="N7" s="95"/>
      <c r="P7" s="3">
        <v>1</v>
      </c>
      <c r="Q7" s="10"/>
      <c r="R7" s="10">
        <v>16</v>
      </c>
      <c r="S7" s="13" t="s">
        <v>119</v>
      </c>
    </row>
    <row r="8" spans="1:19" s="2" customFormat="1" ht="30" customHeight="1">
      <c r="A8" s="585"/>
      <c r="B8" s="88">
        <v>2</v>
      </c>
      <c r="C8" s="14" t="s">
        <v>17</v>
      </c>
      <c r="D8" s="22">
        <v>3</v>
      </c>
      <c r="E8" s="26">
        <v>41.38</v>
      </c>
      <c r="F8" s="26">
        <v>42.11</v>
      </c>
      <c r="G8" s="23">
        <v>88</v>
      </c>
      <c r="H8" s="23">
        <f>G8-G7</f>
        <v>56</v>
      </c>
      <c r="I8" s="24">
        <v>4.5081018518518513E-2</v>
      </c>
      <c r="J8" s="25">
        <f>I8-I7</f>
        <v>2.811342592592592E-2</v>
      </c>
      <c r="K8" s="115">
        <f>J8</f>
        <v>2.811342592592592E-2</v>
      </c>
      <c r="L8" s="106">
        <v>1.2943287037037038E-3</v>
      </c>
      <c r="M8" s="97">
        <f t="shared" ref="M8:M23" si="0">F8-E8</f>
        <v>0.72999999999999687</v>
      </c>
      <c r="N8" s="92"/>
      <c r="P8" s="3">
        <v>2</v>
      </c>
      <c r="Q8" s="10"/>
      <c r="R8" s="10">
        <v>-6</v>
      </c>
      <c r="S8" s="13" t="s">
        <v>122</v>
      </c>
    </row>
    <row r="9" spans="1:19" s="2" customFormat="1" ht="30" customHeight="1">
      <c r="A9" s="585"/>
      <c r="B9" s="88">
        <v>3</v>
      </c>
      <c r="C9" s="14" t="s">
        <v>14</v>
      </c>
      <c r="D9" s="22">
        <v>88</v>
      </c>
      <c r="E9" s="26">
        <v>41.28</v>
      </c>
      <c r="F9" s="26">
        <v>41.97</v>
      </c>
      <c r="G9" s="23">
        <v>133</v>
      </c>
      <c r="H9" s="23">
        <f t="shared" ref="H9:H22" si="1">G9-G8</f>
        <v>45</v>
      </c>
      <c r="I9" s="24">
        <v>6.7719907407407409E-2</v>
      </c>
      <c r="J9" s="25">
        <f t="shared" ref="J9:J23" si="2">I9-I8</f>
        <v>2.2638888888888896E-2</v>
      </c>
      <c r="K9" s="115">
        <f t="shared" ref="K9:K20" si="3">K7+J9</f>
        <v>3.9606481481481493E-2</v>
      </c>
      <c r="L9" s="106">
        <v>1.258101851851852E-3</v>
      </c>
      <c r="M9" s="97">
        <f t="shared" si="0"/>
        <v>0.68999999999999773</v>
      </c>
      <c r="N9" s="92"/>
      <c r="P9" s="3">
        <v>3</v>
      </c>
      <c r="Q9" s="10"/>
      <c r="R9" s="10">
        <v>68</v>
      </c>
      <c r="S9" s="13" t="s">
        <v>121</v>
      </c>
    </row>
    <row r="10" spans="1:19" s="2" customFormat="1" ht="30" customHeight="1" thickBot="1">
      <c r="A10" s="585"/>
      <c r="B10" s="88">
        <v>4</v>
      </c>
      <c r="C10" s="14" t="s">
        <v>17</v>
      </c>
      <c r="D10" s="22">
        <v>5</v>
      </c>
      <c r="E10" s="127">
        <v>41.39</v>
      </c>
      <c r="F10" s="26">
        <v>42.02</v>
      </c>
      <c r="G10" s="23">
        <v>181</v>
      </c>
      <c r="H10" s="23">
        <f t="shared" si="1"/>
        <v>48</v>
      </c>
      <c r="I10" s="24">
        <v>9.1828703703703704E-2</v>
      </c>
      <c r="J10" s="25">
        <f t="shared" si="2"/>
        <v>2.4108796296296295E-2</v>
      </c>
      <c r="K10" s="115">
        <f t="shared" si="3"/>
        <v>5.2222222222222212E-2</v>
      </c>
      <c r="L10" s="106">
        <v>1.2622685185185187E-3</v>
      </c>
      <c r="M10" s="97">
        <f t="shared" si="0"/>
        <v>0.63000000000000256</v>
      </c>
      <c r="N10" s="92"/>
    </row>
    <row r="11" spans="1:19" s="2" customFormat="1" ht="30" customHeight="1" thickBot="1">
      <c r="A11" s="585"/>
      <c r="B11" s="88">
        <v>5</v>
      </c>
      <c r="C11" s="14" t="s">
        <v>14</v>
      </c>
      <c r="D11" s="125">
        <v>12</v>
      </c>
      <c r="E11" s="128">
        <v>41.04</v>
      </c>
      <c r="F11" s="126">
        <v>41.62</v>
      </c>
      <c r="G11" s="23">
        <v>243</v>
      </c>
      <c r="H11" s="23">
        <f t="shared" si="1"/>
        <v>62</v>
      </c>
      <c r="I11" s="24">
        <v>0.12246527777777778</v>
      </c>
      <c r="J11" s="25">
        <f t="shared" si="2"/>
        <v>3.063657407407408E-2</v>
      </c>
      <c r="K11" s="115">
        <f t="shared" si="3"/>
        <v>7.0243055555555572E-2</v>
      </c>
      <c r="L11" s="106">
        <v>1.2435185185185186E-3</v>
      </c>
      <c r="M11" s="97">
        <f t="shared" si="0"/>
        <v>0.57999999999999829</v>
      </c>
      <c r="N11" s="92"/>
    </row>
    <row r="12" spans="1:19" s="2" customFormat="1" ht="30" customHeight="1">
      <c r="A12" s="585"/>
      <c r="B12" s="88">
        <v>6</v>
      </c>
      <c r="C12" s="14" t="s">
        <v>17</v>
      </c>
      <c r="D12" s="22">
        <v>5</v>
      </c>
      <c r="E12" s="87">
        <v>41.25</v>
      </c>
      <c r="F12" s="26">
        <v>42.02</v>
      </c>
      <c r="G12" s="23">
        <v>300</v>
      </c>
      <c r="H12" s="23">
        <f t="shared" si="1"/>
        <v>57</v>
      </c>
      <c r="I12" s="24">
        <v>0.15094907407407407</v>
      </c>
      <c r="J12" s="25">
        <f t="shared" si="2"/>
        <v>2.8483796296296285E-2</v>
      </c>
      <c r="K12" s="115">
        <f t="shared" si="3"/>
        <v>8.0706018518518496E-2</v>
      </c>
      <c r="L12" s="106">
        <v>1.2584490740740742E-3</v>
      </c>
      <c r="M12" s="97">
        <f t="shared" si="0"/>
        <v>0.77000000000000313</v>
      </c>
      <c r="N12" s="92"/>
    </row>
    <row r="13" spans="1:19" s="2" customFormat="1" ht="30" customHeight="1">
      <c r="A13" s="585"/>
      <c r="B13" s="88">
        <v>7</v>
      </c>
      <c r="C13" s="14" t="s">
        <v>14</v>
      </c>
      <c r="D13" s="22">
        <v>21</v>
      </c>
      <c r="E13" s="26">
        <v>41.3</v>
      </c>
      <c r="F13" s="26">
        <v>41.79</v>
      </c>
      <c r="G13" s="23">
        <v>361</v>
      </c>
      <c r="H13" s="23">
        <f t="shared" si="1"/>
        <v>61</v>
      </c>
      <c r="I13" s="24">
        <v>0.18124999999999999</v>
      </c>
      <c r="J13" s="25">
        <f t="shared" si="2"/>
        <v>3.0300925925925926E-2</v>
      </c>
      <c r="K13" s="115">
        <f t="shared" si="3"/>
        <v>0.1005439814814815</v>
      </c>
      <c r="L13" s="106">
        <v>1.2550925925925926E-3</v>
      </c>
      <c r="M13" s="97">
        <f t="shared" si="0"/>
        <v>0.49000000000000199</v>
      </c>
      <c r="N13" s="92"/>
    </row>
    <row r="14" spans="1:19" s="2" customFormat="1" ht="30" customHeight="1">
      <c r="A14" s="585"/>
      <c r="B14" s="88">
        <v>8</v>
      </c>
      <c r="C14" s="14" t="s">
        <v>17</v>
      </c>
      <c r="D14" s="22">
        <v>88</v>
      </c>
      <c r="E14" s="26">
        <v>41.52</v>
      </c>
      <c r="F14" s="26">
        <v>41.95</v>
      </c>
      <c r="G14" s="23">
        <v>391</v>
      </c>
      <c r="H14" s="23">
        <f t="shared" si="1"/>
        <v>30</v>
      </c>
      <c r="I14" s="24">
        <v>0.1965740740740741</v>
      </c>
      <c r="J14" s="25">
        <f t="shared" si="2"/>
        <v>1.5324074074074101E-2</v>
      </c>
      <c r="K14" s="115">
        <f t="shared" si="3"/>
        <v>9.6030092592592597E-2</v>
      </c>
      <c r="L14" s="106">
        <v>1.2601851851851851E-3</v>
      </c>
      <c r="M14" s="119">
        <f t="shared" si="0"/>
        <v>0.42999999999999972</v>
      </c>
      <c r="N14" s="92"/>
    </row>
    <row r="15" spans="1:19" s="2" customFormat="1" ht="30" customHeight="1">
      <c r="A15" s="585"/>
      <c r="B15" s="88">
        <v>9</v>
      </c>
      <c r="C15" s="14" t="s">
        <v>14</v>
      </c>
      <c r="D15" s="22">
        <v>9</v>
      </c>
      <c r="E15" s="26">
        <v>41.24</v>
      </c>
      <c r="F15" s="26">
        <v>41.86</v>
      </c>
      <c r="G15" s="23">
        <v>419</v>
      </c>
      <c r="H15" s="23">
        <f t="shared" si="1"/>
        <v>28</v>
      </c>
      <c r="I15" s="24">
        <v>0.21225694444444443</v>
      </c>
      <c r="J15" s="25">
        <f t="shared" si="2"/>
        <v>1.5682870370370333E-2</v>
      </c>
      <c r="K15" s="115">
        <f t="shared" si="3"/>
        <v>0.11622685185185183</v>
      </c>
      <c r="L15" s="106">
        <v>1.2515046296296295E-3</v>
      </c>
      <c r="M15" s="97">
        <f t="shared" si="0"/>
        <v>0.61999999999999744</v>
      </c>
      <c r="N15" s="92"/>
    </row>
    <row r="16" spans="1:19" s="2" customFormat="1" ht="30" customHeight="1">
      <c r="A16" s="585"/>
      <c r="B16" s="88">
        <v>10</v>
      </c>
      <c r="C16" s="14" t="s">
        <v>17</v>
      </c>
      <c r="D16" s="22">
        <v>13</v>
      </c>
      <c r="E16" s="26">
        <v>41.2</v>
      </c>
      <c r="F16" s="26">
        <v>41.7</v>
      </c>
      <c r="G16" s="23">
        <v>442</v>
      </c>
      <c r="H16" s="23">
        <f t="shared" si="1"/>
        <v>23</v>
      </c>
      <c r="I16" s="24">
        <v>0.22414351851851852</v>
      </c>
      <c r="J16" s="25">
        <f t="shared" si="2"/>
        <v>1.1886574074074091E-2</v>
      </c>
      <c r="K16" s="115">
        <f t="shared" si="3"/>
        <v>0.10791666666666669</v>
      </c>
      <c r="L16" s="106">
        <v>1.2576388888888889E-3</v>
      </c>
      <c r="M16" s="97">
        <f t="shared" si="0"/>
        <v>0.5</v>
      </c>
      <c r="N16" s="92"/>
    </row>
    <row r="17" spans="1:15" s="2" customFormat="1" ht="30" customHeight="1">
      <c r="A17" s="585"/>
      <c r="B17" s="88">
        <v>11</v>
      </c>
      <c r="C17" s="14" t="s">
        <v>14</v>
      </c>
      <c r="D17" s="22">
        <v>14</v>
      </c>
      <c r="E17" s="26">
        <v>41.42</v>
      </c>
      <c r="F17" s="26">
        <v>41.94</v>
      </c>
      <c r="G17" s="23">
        <v>463</v>
      </c>
      <c r="H17" s="23">
        <f t="shared" si="1"/>
        <v>21</v>
      </c>
      <c r="I17" s="24">
        <v>0.23510416666666667</v>
      </c>
      <c r="J17" s="27">
        <f t="shared" si="2"/>
        <v>1.096064814814815E-2</v>
      </c>
      <c r="K17" s="115">
        <f t="shared" si="3"/>
        <v>0.12718749999999998</v>
      </c>
      <c r="L17" s="106">
        <v>1.2555555555555555E-3</v>
      </c>
      <c r="M17" s="97">
        <f t="shared" si="0"/>
        <v>0.51999999999999602</v>
      </c>
      <c r="N17" s="92"/>
    </row>
    <row r="18" spans="1:15" ht="30" customHeight="1" thickBot="1">
      <c r="A18" s="585"/>
      <c r="B18" s="88">
        <v>12</v>
      </c>
      <c r="C18" s="14" t="s">
        <v>17</v>
      </c>
      <c r="D18" s="22">
        <v>3</v>
      </c>
      <c r="E18" s="26">
        <v>41.17</v>
      </c>
      <c r="F18" s="127">
        <v>41.96</v>
      </c>
      <c r="G18" s="23">
        <v>503</v>
      </c>
      <c r="H18" s="23">
        <f t="shared" si="1"/>
        <v>40</v>
      </c>
      <c r="I18" s="24">
        <v>0.25528935185185186</v>
      </c>
      <c r="J18" s="25">
        <f t="shared" si="2"/>
        <v>2.0185185185185195E-2</v>
      </c>
      <c r="K18" s="115">
        <f t="shared" si="3"/>
        <v>0.12810185185185188</v>
      </c>
      <c r="L18" s="106">
        <v>1.2466435185185187E-3</v>
      </c>
      <c r="M18" s="97">
        <f t="shared" si="0"/>
        <v>0.78999999999999915</v>
      </c>
      <c r="N18" s="92"/>
    </row>
    <row r="19" spans="1:15" ht="30" customHeight="1" thickBot="1">
      <c r="A19" s="585"/>
      <c r="B19" s="88">
        <v>13</v>
      </c>
      <c r="C19" s="14" t="s">
        <v>14</v>
      </c>
      <c r="D19" s="22">
        <v>13</v>
      </c>
      <c r="E19" s="146">
        <v>41.16</v>
      </c>
      <c r="F19" s="128">
        <v>41.58</v>
      </c>
      <c r="G19" s="129">
        <v>551</v>
      </c>
      <c r="H19" s="23">
        <f t="shared" si="1"/>
        <v>48</v>
      </c>
      <c r="I19" s="24">
        <v>0.27915509259259258</v>
      </c>
      <c r="J19" s="25">
        <f t="shared" si="2"/>
        <v>2.3865740740740715E-2</v>
      </c>
      <c r="K19" s="115">
        <f t="shared" si="3"/>
        <v>0.1510532407407407</v>
      </c>
      <c r="L19" s="106">
        <v>1.245949074074074E-3</v>
      </c>
      <c r="M19" s="119">
        <f t="shared" si="0"/>
        <v>0.42000000000000171</v>
      </c>
      <c r="N19" s="92"/>
    </row>
    <row r="20" spans="1:15" s="2" customFormat="1" ht="30" customHeight="1" thickBot="1">
      <c r="A20" s="585"/>
      <c r="B20" s="88">
        <v>14</v>
      </c>
      <c r="C20" s="14" t="s">
        <v>17</v>
      </c>
      <c r="D20" s="125" t="s">
        <v>219</v>
      </c>
      <c r="E20" s="140">
        <v>41.04</v>
      </c>
      <c r="F20" s="148">
        <v>42.03</v>
      </c>
      <c r="G20" s="23">
        <v>587</v>
      </c>
      <c r="H20" s="23">
        <f t="shared" si="1"/>
        <v>36</v>
      </c>
      <c r="I20" s="24">
        <v>0.29821759259259256</v>
      </c>
      <c r="J20" s="25">
        <f t="shared" si="2"/>
        <v>1.9062499999999982E-2</v>
      </c>
      <c r="K20" s="115">
        <f t="shared" si="3"/>
        <v>0.14716435185185187</v>
      </c>
      <c r="L20" s="106">
        <v>1.2454861111111111E-3</v>
      </c>
      <c r="M20" s="97">
        <f t="shared" si="0"/>
        <v>0.99000000000000199</v>
      </c>
      <c r="N20" s="92"/>
    </row>
    <row r="21" spans="1:15" s="2" customFormat="1" ht="30" customHeight="1" thickBot="1">
      <c r="A21" s="585"/>
      <c r="B21" s="88">
        <v>15</v>
      </c>
      <c r="C21" s="14" t="s">
        <v>14</v>
      </c>
      <c r="D21" s="22">
        <v>21</v>
      </c>
      <c r="E21" s="87">
        <v>41.39</v>
      </c>
      <c r="F21" s="127">
        <v>41.72</v>
      </c>
      <c r="G21" s="23">
        <v>617</v>
      </c>
      <c r="H21" s="23">
        <f t="shared" si="1"/>
        <v>30</v>
      </c>
      <c r="I21" s="24">
        <v>0.3134837962962963</v>
      </c>
      <c r="J21" s="25">
        <f t="shared" si="2"/>
        <v>1.526620370370374E-2</v>
      </c>
      <c r="K21" s="115">
        <f>J21+K19</f>
        <v>0.16631944444444444</v>
      </c>
      <c r="L21" s="106">
        <v>1.2516203703703704E-3</v>
      </c>
      <c r="M21" s="97">
        <f t="shared" si="0"/>
        <v>0.32999999999999829</v>
      </c>
      <c r="N21" s="98"/>
    </row>
    <row r="22" spans="1:15" s="2" customFormat="1" ht="30" customHeight="1" thickBot="1">
      <c r="A22" s="585"/>
      <c r="B22" s="88">
        <v>16</v>
      </c>
      <c r="C22" s="14" t="s">
        <v>17</v>
      </c>
      <c r="D22" s="22">
        <v>12</v>
      </c>
      <c r="E22" s="145">
        <v>41.1</v>
      </c>
      <c r="F22" s="140">
        <v>41.54</v>
      </c>
      <c r="G22" s="129">
        <v>652</v>
      </c>
      <c r="H22" s="23">
        <f t="shared" si="1"/>
        <v>35</v>
      </c>
      <c r="I22" s="29">
        <v>0.33179398148148148</v>
      </c>
      <c r="J22" s="27">
        <f t="shared" si="2"/>
        <v>1.8310185185185179E-2</v>
      </c>
      <c r="K22" s="116">
        <f>J22+K20</f>
        <v>0.16547453703703704</v>
      </c>
      <c r="L22" s="106">
        <v>1.2495370370370371E-3</v>
      </c>
      <c r="M22" s="97">
        <f t="shared" si="0"/>
        <v>0.43999999999999773</v>
      </c>
      <c r="N22" s="98">
        <f>AVERAGE(M8,M10,M12,M14,M16,M18,M20,M22)</f>
        <v>0.66000000000000014</v>
      </c>
      <c r="O22" s="132" t="s">
        <v>220</v>
      </c>
    </row>
    <row r="23" spans="1:15" ht="30" customHeight="1" thickBot="1">
      <c r="A23" s="585"/>
      <c r="B23" s="258" t="s">
        <v>157</v>
      </c>
      <c r="C23" s="259" t="s">
        <v>14</v>
      </c>
      <c r="D23" s="260">
        <v>10</v>
      </c>
      <c r="E23" s="261">
        <v>41.07</v>
      </c>
      <c r="F23" s="262">
        <v>41.72</v>
      </c>
      <c r="G23" s="31">
        <v>699</v>
      </c>
      <c r="H23" s="31">
        <f>G23-G22</f>
        <v>47</v>
      </c>
      <c r="I23" s="33">
        <v>0.3536111111111111</v>
      </c>
      <c r="J23" s="34">
        <f t="shared" si="2"/>
        <v>2.1817129629629617E-2</v>
      </c>
      <c r="K23" s="117">
        <f>J23+K21</f>
        <v>0.18813657407407405</v>
      </c>
      <c r="L23" s="451">
        <f>SUM(L7:L22)</f>
        <v>2.0136342592592595E-2</v>
      </c>
      <c r="M23" s="100">
        <f t="shared" si="0"/>
        <v>0.64999999999999858</v>
      </c>
      <c r="N23" s="101">
        <f>AVERAGE(M7,M9,M11,M13,M15,M17,M19,M21,M23)</f>
        <v>0.53999999999999915</v>
      </c>
      <c r="O23" s="132" t="s">
        <v>221</v>
      </c>
    </row>
    <row r="24" spans="1:15" ht="20.25" customHeight="1" thickBot="1">
      <c r="A24" s="586"/>
      <c r="B24" s="592" t="s">
        <v>198</v>
      </c>
      <c r="C24" s="592"/>
      <c r="D24" s="593"/>
      <c r="E24" s="263">
        <f>AVERAGE(E7:E23)</f>
        <v>41.279411764705884</v>
      </c>
      <c r="F24" s="264">
        <f>SUMPRODUCT(F7:F23,H7:H23)/G23</f>
        <v>41.871444921316169</v>
      </c>
      <c r="L24" s="452" t="s">
        <v>303</v>
      </c>
    </row>
  </sheetData>
  <mergeCells count="17">
    <mergeCell ref="A7:A24"/>
    <mergeCell ref="B24:D24"/>
    <mergeCell ref="P5:S5"/>
    <mergeCell ref="E5:E6"/>
    <mergeCell ref="B5:B6"/>
    <mergeCell ref="C5:C6"/>
    <mergeCell ref="D5:D6"/>
    <mergeCell ref="G5:G6"/>
    <mergeCell ref="I5:I6"/>
    <mergeCell ref="J5:K5"/>
    <mergeCell ref="F5:F6"/>
    <mergeCell ref="A1:N1"/>
    <mergeCell ref="A3:N3"/>
    <mergeCell ref="A5:A6"/>
    <mergeCell ref="H5:H6"/>
    <mergeCell ref="L5:L6"/>
    <mergeCell ref="M5:N5"/>
  </mergeCells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5">
    <pageSetUpPr fitToPage="1"/>
  </sheetPr>
  <dimension ref="A1:S24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6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82</v>
      </c>
      <c r="B7" s="96">
        <v>1</v>
      </c>
      <c r="C7" s="17" t="s">
        <v>83</v>
      </c>
      <c r="D7" s="19">
        <v>1</v>
      </c>
      <c r="E7" s="35">
        <v>41.33</v>
      </c>
      <c r="F7" s="35">
        <v>42.42</v>
      </c>
      <c r="G7" s="20">
        <v>39</v>
      </c>
      <c r="H7" s="20">
        <f>G7</f>
        <v>39</v>
      </c>
      <c r="I7" s="21">
        <v>2.045138888888889E-2</v>
      </c>
      <c r="J7" s="21">
        <f>I7</f>
        <v>2.045138888888889E-2</v>
      </c>
      <c r="K7" s="114">
        <f>J7</f>
        <v>2.045138888888889E-2</v>
      </c>
      <c r="L7" s="107">
        <v>1.2599537037037037E-3</v>
      </c>
      <c r="M7" s="99">
        <f>F7-E7</f>
        <v>1.0900000000000034</v>
      </c>
      <c r="N7" s="95"/>
      <c r="P7" s="3">
        <v>1</v>
      </c>
      <c r="Q7" s="10"/>
      <c r="R7" s="10">
        <v>136</v>
      </c>
      <c r="S7" s="13" t="s">
        <v>119</v>
      </c>
    </row>
    <row r="8" spans="1:19" s="2" customFormat="1" ht="30" customHeight="1" thickBot="1">
      <c r="A8" s="585"/>
      <c r="B8" s="88">
        <v>2</v>
      </c>
      <c r="C8" s="14" t="s">
        <v>87</v>
      </c>
      <c r="D8" s="22">
        <v>4</v>
      </c>
      <c r="E8" s="127">
        <v>42.03</v>
      </c>
      <c r="F8" s="26">
        <v>42.9</v>
      </c>
      <c r="G8" s="23">
        <v>70</v>
      </c>
      <c r="H8" s="23">
        <f>G8-G7</f>
        <v>31</v>
      </c>
      <c r="I8" s="24">
        <v>3.6620370370370373E-2</v>
      </c>
      <c r="J8" s="25">
        <f>I8-I7</f>
        <v>1.6168981481481482E-2</v>
      </c>
      <c r="K8" s="115">
        <f>J8</f>
        <v>1.6168981481481482E-2</v>
      </c>
      <c r="L8" s="106">
        <v>1.2732638888888889E-3</v>
      </c>
      <c r="M8" s="97">
        <f t="shared" ref="M8:M23" si="0">F8-E8</f>
        <v>0.86999999999999744</v>
      </c>
      <c r="N8" s="92"/>
      <c r="P8" s="3">
        <v>2</v>
      </c>
      <c r="Q8" s="10">
        <v>5</v>
      </c>
      <c r="R8" s="10"/>
      <c r="S8" s="13" t="s">
        <v>132</v>
      </c>
    </row>
    <row r="9" spans="1:19" s="2" customFormat="1" ht="30" customHeight="1" thickBot="1">
      <c r="A9" s="585"/>
      <c r="B9" s="88">
        <v>3</v>
      </c>
      <c r="C9" s="14" t="s">
        <v>85</v>
      </c>
      <c r="D9" s="125">
        <v>9</v>
      </c>
      <c r="E9" s="128">
        <v>41.63</v>
      </c>
      <c r="F9" s="126">
        <v>42.18</v>
      </c>
      <c r="G9" s="23">
        <v>129</v>
      </c>
      <c r="H9" s="23">
        <f t="shared" ref="H9:H22" si="1">G9-G8</f>
        <v>59</v>
      </c>
      <c r="I9" s="24">
        <v>6.6226851851851856E-2</v>
      </c>
      <c r="J9" s="25">
        <f t="shared" ref="J9:J23" si="2">I9-I8</f>
        <v>2.9606481481481484E-2</v>
      </c>
      <c r="K9" s="115">
        <f>J9</f>
        <v>2.9606481481481484E-2</v>
      </c>
      <c r="L9" s="106">
        <v>1.2828703703703702E-3</v>
      </c>
      <c r="M9" s="97">
        <f t="shared" si="0"/>
        <v>0.54999999999999716</v>
      </c>
      <c r="N9" s="92"/>
      <c r="P9" s="3">
        <v>3</v>
      </c>
      <c r="Q9" s="10">
        <v>10</v>
      </c>
      <c r="R9" s="10"/>
      <c r="S9" s="13" t="s">
        <v>130</v>
      </c>
    </row>
    <row r="10" spans="1:19" s="2" customFormat="1" ht="30" customHeight="1">
      <c r="A10" s="585"/>
      <c r="B10" s="88">
        <v>4</v>
      </c>
      <c r="C10" s="14" t="s">
        <v>83</v>
      </c>
      <c r="D10" s="22">
        <v>10</v>
      </c>
      <c r="E10" s="87">
        <v>42.35</v>
      </c>
      <c r="F10" s="26">
        <v>42.93</v>
      </c>
      <c r="G10" s="23">
        <v>149</v>
      </c>
      <c r="H10" s="23">
        <f t="shared" si="1"/>
        <v>20</v>
      </c>
      <c r="I10" s="24">
        <v>7.6932870370370374E-2</v>
      </c>
      <c r="J10" s="25">
        <f t="shared" si="2"/>
        <v>1.0706018518518517E-2</v>
      </c>
      <c r="K10" s="115">
        <f>K7+J10</f>
        <v>3.1157407407407408E-2</v>
      </c>
      <c r="L10" s="106">
        <v>1.2828703703703702E-3</v>
      </c>
      <c r="M10" s="120">
        <f t="shared" si="0"/>
        <v>0.57999999999999829</v>
      </c>
      <c r="N10" s="92"/>
      <c r="P10" s="3">
        <v>4</v>
      </c>
      <c r="Q10" s="10">
        <v>10</v>
      </c>
      <c r="R10" s="10"/>
      <c r="S10" s="13" t="s">
        <v>131</v>
      </c>
    </row>
    <row r="11" spans="1:19" s="2" customFormat="1" ht="30" customHeight="1" thickBot="1">
      <c r="A11" s="585"/>
      <c r="B11" s="88">
        <v>5</v>
      </c>
      <c r="C11" s="14" t="s">
        <v>87</v>
      </c>
      <c r="D11" s="22">
        <v>21</v>
      </c>
      <c r="E11" s="26">
        <v>41.91</v>
      </c>
      <c r="F11" s="127">
        <v>42.54</v>
      </c>
      <c r="G11" s="23">
        <v>209</v>
      </c>
      <c r="H11" s="23">
        <f t="shared" si="1"/>
        <v>60</v>
      </c>
      <c r="I11" s="24">
        <v>0.10726851851851853</v>
      </c>
      <c r="J11" s="25">
        <f t="shared" si="2"/>
        <v>3.0335648148148153E-2</v>
      </c>
      <c r="K11" s="115">
        <f>K8+J11</f>
        <v>4.6504629629629632E-2</v>
      </c>
      <c r="L11" s="106">
        <v>1.2684027777777778E-3</v>
      </c>
      <c r="M11" s="97">
        <f t="shared" si="0"/>
        <v>0.63000000000000256</v>
      </c>
      <c r="N11" s="92"/>
      <c r="P11" s="3">
        <v>5</v>
      </c>
      <c r="Q11" s="10">
        <v>5</v>
      </c>
      <c r="R11" s="10"/>
      <c r="S11" s="13" t="s">
        <v>133</v>
      </c>
    </row>
    <row r="12" spans="1:19" s="2" customFormat="1" ht="30" customHeight="1" thickBot="1">
      <c r="A12" s="585"/>
      <c r="B12" s="88">
        <v>6</v>
      </c>
      <c r="C12" s="14" t="s">
        <v>85</v>
      </c>
      <c r="D12" s="22">
        <v>88</v>
      </c>
      <c r="E12" s="130">
        <v>41.76</v>
      </c>
      <c r="F12" s="128">
        <v>42.17</v>
      </c>
      <c r="G12" s="129">
        <v>267</v>
      </c>
      <c r="H12" s="23">
        <f t="shared" si="1"/>
        <v>58</v>
      </c>
      <c r="I12" s="24">
        <v>0.13635416666666667</v>
      </c>
      <c r="J12" s="25">
        <f t="shared" si="2"/>
        <v>2.9085648148148138E-2</v>
      </c>
      <c r="K12" s="115">
        <f>K9+K13</f>
        <v>8.7893518518518537E-2</v>
      </c>
      <c r="L12" s="106">
        <v>1.2692129629629629E-3</v>
      </c>
      <c r="M12" s="97">
        <f t="shared" si="0"/>
        <v>0.41000000000000369</v>
      </c>
      <c r="N12" s="92"/>
      <c r="P12" s="3">
        <v>6</v>
      </c>
      <c r="Q12" s="10">
        <v>5</v>
      </c>
      <c r="R12" s="10"/>
      <c r="S12" s="13" t="s">
        <v>134</v>
      </c>
    </row>
    <row r="13" spans="1:19" s="2" customFormat="1" ht="30" customHeight="1" thickBot="1">
      <c r="A13" s="585"/>
      <c r="B13" s="88">
        <v>7</v>
      </c>
      <c r="C13" s="14" t="s">
        <v>83</v>
      </c>
      <c r="D13" s="22">
        <v>15</v>
      </c>
      <c r="E13" s="127">
        <v>41.53</v>
      </c>
      <c r="F13" s="87">
        <v>42.36</v>
      </c>
      <c r="G13" s="23">
        <v>321</v>
      </c>
      <c r="H13" s="23">
        <f t="shared" si="1"/>
        <v>54</v>
      </c>
      <c r="I13" s="24">
        <v>0.16348379629629631</v>
      </c>
      <c r="J13" s="25">
        <f t="shared" si="2"/>
        <v>2.7129629629629642E-2</v>
      </c>
      <c r="K13" s="115">
        <f t="shared" ref="K13:K23" si="3">K10+J13</f>
        <v>5.8287037037037054E-2</v>
      </c>
      <c r="L13" s="106">
        <v>1.2756944444444445E-3</v>
      </c>
      <c r="M13" s="97">
        <f t="shared" si="0"/>
        <v>0.82999999999999829</v>
      </c>
      <c r="N13" s="92"/>
    </row>
    <row r="14" spans="1:19" s="2" customFormat="1" ht="30" customHeight="1" thickBot="1">
      <c r="A14" s="585"/>
      <c r="B14" s="88">
        <v>8</v>
      </c>
      <c r="C14" s="14" t="s">
        <v>87</v>
      </c>
      <c r="D14" s="125">
        <v>2</v>
      </c>
      <c r="E14" s="128">
        <v>41.27</v>
      </c>
      <c r="F14" s="126">
        <v>42</v>
      </c>
      <c r="G14" s="23">
        <v>378</v>
      </c>
      <c r="H14" s="23">
        <f t="shared" si="1"/>
        <v>57</v>
      </c>
      <c r="I14" s="24">
        <v>0.19210648148148146</v>
      </c>
      <c r="J14" s="25">
        <f t="shared" si="2"/>
        <v>2.8622685185185154E-2</v>
      </c>
      <c r="K14" s="115">
        <f t="shared" si="3"/>
        <v>7.5127314814814786E-2</v>
      </c>
      <c r="L14" s="106">
        <v>1.259837962962963E-3</v>
      </c>
      <c r="M14" s="97">
        <f t="shared" si="0"/>
        <v>0.72999999999999687</v>
      </c>
      <c r="N14" s="92"/>
    </row>
    <row r="15" spans="1:19" s="2" customFormat="1" ht="30" customHeight="1" thickBot="1">
      <c r="A15" s="585"/>
      <c r="B15" s="88">
        <v>9</v>
      </c>
      <c r="C15" s="14" t="s">
        <v>85</v>
      </c>
      <c r="D15" s="22">
        <v>6</v>
      </c>
      <c r="E15" s="149">
        <v>41.76</v>
      </c>
      <c r="F15" s="26">
        <v>42.25</v>
      </c>
      <c r="G15" s="23">
        <v>436</v>
      </c>
      <c r="H15" s="23">
        <f t="shared" si="1"/>
        <v>58</v>
      </c>
      <c r="I15" s="24">
        <v>0.22150462962962961</v>
      </c>
      <c r="J15" s="25">
        <f t="shared" si="2"/>
        <v>2.9398148148148145E-2</v>
      </c>
      <c r="K15" s="115">
        <f t="shared" si="3"/>
        <v>0.11729166666666668</v>
      </c>
      <c r="L15" s="106">
        <v>1.2722222222222223E-3</v>
      </c>
      <c r="M15" s="97">
        <f t="shared" si="0"/>
        <v>0.49000000000000199</v>
      </c>
      <c r="N15" s="92"/>
    </row>
    <row r="16" spans="1:19" s="2" customFormat="1" ht="30" customHeight="1" thickBot="1">
      <c r="A16" s="585"/>
      <c r="B16" s="88">
        <v>10</v>
      </c>
      <c r="C16" s="14" t="s">
        <v>83</v>
      </c>
      <c r="D16" s="125">
        <v>12</v>
      </c>
      <c r="E16" s="140">
        <v>41.23</v>
      </c>
      <c r="F16" s="126">
        <v>41.99</v>
      </c>
      <c r="G16" s="23">
        <v>496</v>
      </c>
      <c r="H16" s="23">
        <f t="shared" si="1"/>
        <v>60</v>
      </c>
      <c r="I16" s="24">
        <v>0.25143518518518521</v>
      </c>
      <c r="J16" s="25">
        <f t="shared" si="2"/>
        <v>2.9930555555555599E-2</v>
      </c>
      <c r="K16" s="115">
        <f t="shared" si="3"/>
        <v>8.8217592592592653E-2</v>
      </c>
      <c r="L16" s="106">
        <v>1.2596064814814813E-3</v>
      </c>
      <c r="M16" s="97">
        <f t="shared" si="0"/>
        <v>0.76000000000000512</v>
      </c>
      <c r="N16" s="92"/>
    </row>
    <row r="17" spans="1:15" s="2" customFormat="1" ht="30" customHeight="1">
      <c r="A17" s="585"/>
      <c r="B17" s="88">
        <v>11</v>
      </c>
      <c r="C17" s="14" t="s">
        <v>87</v>
      </c>
      <c r="D17" s="22">
        <v>4</v>
      </c>
      <c r="E17" s="87">
        <v>42</v>
      </c>
      <c r="F17" s="26">
        <v>42.53</v>
      </c>
      <c r="G17" s="23">
        <v>517</v>
      </c>
      <c r="H17" s="23">
        <f t="shared" si="1"/>
        <v>21</v>
      </c>
      <c r="I17" s="24">
        <v>0.26255787037037037</v>
      </c>
      <c r="J17" s="27">
        <f t="shared" si="2"/>
        <v>1.1122685185185166E-2</v>
      </c>
      <c r="K17" s="115">
        <f t="shared" si="3"/>
        <v>8.6249999999999952E-2</v>
      </c>
      <c r="L17" s="106">
        <v>1.2752314814814816E-3</v>
      </c>
      <c r="M17" s="97">
        <f t="shared" si="0"/>
        <v>0.53000000000000114</v>
      </c>
      <c r="N17" s="92"/>
    </row>
    <row r="18" spans="1:15" ht="30" customHeight="1">
      <c r="A18" s="585"/>
      <c r="B18" s="88">
        <v>12</v>
      </c>
      <c r="C18" s="14" t="s">
        <v>85</v>
      </c>
      <c r="D18" s="22">
        <v>7</v>
      </c>
      <c r="E18" s="26">
        <v>41.67</v>
      </c>
      <c r="F18" s="26">
        <v>42.46</v>
      </c>
      <c r="G18" s="23">
        <v>539</v>
      </c>
      <c r="H18" s="23">
        <f t="shared" si="1"/>
        <v>22</v>
      </c>
      <c r="I18" s="24">
        <v>0.27414351851851854</v>
      </c>
      <c r="J18" s="25">
        <f t="shared" si="2"/>
        <v>1.1585648148148164E-2</v>
      </c>
      <c r="K18" s="115">
        <f t="shared" si="3"/>
        <v>0.12887731481481485</v>
      </c>
      <c r="L18" s="106">
        <v>1.2622685185185187E-3</v>
      </c>
      <c r="M18" s="97">
        <f t="shared" si="0"/>
        <v>0.78999999999999915</v>
      </c>
      <c r="N18" s="92"/>
    </row>
    <row r="19" spans="1:15" ht="30" customHeight="1">
      <c r="A19" s="585"/>
      <c r="B19" s="88">
        <v>13</v>
      </c>
      <c r="C19" s="14" t="s">
        <v>83</v>
      </c>
      <c r="D19" s="22">
        <v>88</v>
      </c>
      <c r="E19" s="26">
        <v>41.43</v>
      </c>
      <c r="F19" s="26">
        <v>42.21</v>
      </c>
      <c r="G19" s="23">
        <v>580</v>
      </c>
      <c r="H19" s="23">
        <f t="shared" si="1"/>
        <v>41</v>
      </c>
      <c r="I19" s="24">
        <v>0.29494212962962962</v>
      </c>
      <c r="J19" s="25">
        <f t="shared" si="2"/>
        <v>2.0798611111111087E-2</v>
      </c>
      <c r="K19" s="115">
        <f t="shared" si="3"/>
        <v>0.10901620370370374</v>
      </c>
      <c r="L19" s="106">
        <v>1.2589120370370369E-3</v>
      </c>
      <c r="M19" s="97">
        <f t="shared" si="0"/>
        <v>0.78000000000000114</v>
      </c>
      <c r="N19" s="92"/>
    </row>
    <row r="20" spans="1:15" s="2" customFormat="1" ht="30" customHeight="1">
      <c r="A20" s="585"/>
      <c r="B20" s="88">
        <v>14</v>
      </c>
      <c r="C20" s="14" t="s">
        <v>87</v>
      </c>
      <c r="D20" s="22">
        <v>13</v>
      </c>
      <c r="E20" s="26">
        <v>41.63</v>
      </c>
      <c r="F20" s="26">
        <v>42.14</v>
      </c>
      <c r="G20" s="23">
        <v>602</v>
      </c>
      <c r="H20" s="23">
        <f t="shared" si="1"/>
        <v>22</v>
      </c>
      <c r="I20" s="24">
        <v>0.30644675925925929</v>
      </c>
      <c r="J20" s="25">
        <f t="shared" si="2"/>
        <v>1.150462962962967E-2</v>
      </c>
      <c r="K20" s="115">
        <f t="shared" si="3"/>
        <v>9.7754629629629622E-2</v>
      </c>
      <c r="L20" s="106">
        <v>1.2584490740740742E-3</v>
      </c>
      <c r="M20" s="97">
        <f t="shared" si="0"/>
        <v>0.50999999999999801</v>
      </c>
      <c r="N20" s="92"/>
    </row>
    <row r="21" spans="1:15" s="2" customFormat="1" ht="30" customHeight="1" thickBot="1">
      <c r="A21" s="585"/>
      <c r="B21" s="88">
        <v>15</v>
      </c>
      <c r="C21" s="14" t="s">
        <v>85</v>
      </c>
      <c r="D21" s="22">
        <v>3</v>
      </c>
      <c r="E21" s="26">
        <v>41.81</v>
      </c>
      <c r="F21" s="127">
        <v>42.21</v>
      </c>
      <c r="G21" s="23">
        <v>622</v>
      </c>
      <c r="H21" s="23">
        <f t="shared" si="1"/>
        <v>20</v>
      </c>
      <c r="I21" s="24">
        <v>0.31699074074074074</v>
      </c>
      <c r="J21" s="25">
        <f t="shared" si="2"/>
        <v>1.0543981481481446E-2</v>
      </c>
      <c r="K21" s="116">
        <f t="shared" si="3"/>
        <v>0.13942129629629629</v>
      </c>
      <c r="L21" s="106">
        <v>1.2603009259259258E-3</v>
      </c>
      <c r="M21" s="119">
        <f t="shared" si="0"/>
        <v>0.39999999999999858</v>
      </c>
      <c r="N21" s="98">
        <f>AVERAGE(M21,M18,M15,M12,M9)</f>
        <v>0.52800000000000014</v>
      </c>
      <c r="O21" s="132" t="s">
        <v>221</v>
      </c>
    </row>
    <row r="22" spans="1:15" s="2" customFormat="1" ht="30" customHeight="1" thickBot="1">
      <c r="A22" s="585"/>
      <c r="B22" s="88">
        <v>16</v>
      </c>
      <c r="C22" s="14" t="s">
        <v>83</v>
      </c>
      <c r="D22" s="22">
        <v>2</v>
      </c>
      <c r="E22" s="150">
        <v>41.33</v>
      </c>
      <c r="F22" s="140">
        <v>41.93</v>
      </c>
      <c r="G22" s="129">
        <v>653</v>
      </c>
      <c r="H22" s="23">
        <f t="shared" si="1"/>
        <v>31</v>
      </c>
      <c r="I22" s="29">
        <v>0.33283564814814814</v>
      </c>
      <c r="J22" s="27">
        <f t="shared" si="2"/>
        <v>1.5844907407407405E-2</v>
      </c>
      <c r="K22" s="116">
        <f t="shared" si="3"/>
        <v>0.12486111111111114</v>
      </c>
      <c r="L22" s="106">
        <v>1.2834490740740742E-3</v>
      </c>
      <c r="M22" s="97">
        <f t="shared" si="0"/>
        <v>0.60000000000000142</v>
      </c>
      <c r="N22" s="98">
        <f>AVERAGE(M22,M19,M16,M13,M10,M7)</f>
        <v>0.77333333333333465</v>
      </c>
      <c r="O22" s="132" t="s">
        <v>222</v>
      </c>
    </row>
    <row r="23" spans="1:15" ht="30" customHeight="1" thickBot="1">
      <c r="A23" s="585"/>
      <c r="B23" s="89" t="s">
        <v>157</v>
      </c>
      <c r="C23" s="18" t="s">
        <v>87</v>
      </c>
      <c r="D23" s="30">
        <v>13</v>
      </c>
      <c r="E23" s="144">
        <v>41.55</v>
      </c>
      <c r="F23" s="123">
        <v>41.95</v>
      </c>
      <c r="G23" s="133">
        <v>694</v>
      </c>
      <c r="H23" s="31">
        <f>G23-G22</f>
        <v>41</v>
      </c>
      <c r="I23" s="33">
        <v>0.3536111111111111</v>
      </c>
      <c r="J23" s="34">
        <f t="shared" si="2"/>
        <v>2.0775462962962954E-2</v>
      </c>
      <c r="K23" s="117">
        <f t="shared" si="3"/>
        <v>0.11853009259259258</v>
      </c>
      <c r="L23" s="451">
        <f>SUM(L7:L22)</f>
        <v>2.0302546296296298E-2</v>
      </c>
      <c r="M23" s="139">
        <f t="shared" si="0"/>
        <v>0.40000000000000568</v>
      </c>
      <c r="N23" s="101">
        <f>AVERAGE(M23,M20,M17,M14,M11,M8)</f>
        <v>0.61166666666666691</v>
      </c>
      <c r="O23" s="132" t="s">
        <v>223</v>
      </c>
    </row>
    <row r="24" spans="1:15" ht="20.25" customHeight="1" thickBot="1">
      <c r="A24" s="586"/>
      <c r="B24" s="583" t="s">
        <v>198</v>
      </c>
      <c r="C24" s="583"/>
      <c r="D24" s="583"/>
      <c r="E24" s="91">
        <f>AVERAGE(E7:E23)</f>
        <v>41.66</v>
      </c>
      <c r="F24" s="108">
        <f>SUMPRODUCT(F7:F23,H7:H23)/G23</f>
        <v>42.262276657060532</v>
      </c>
      <c r="L24" s="452" t="s">
        <v>303</v>
      </c>
    </row>
  </sheetData>
  <mergeCells count="17">
    <mergeCell ref="A7:A24"/>
    <mergeCell ref="B24:D24"/>
    <mergeCell ref="P5:S5"/>
    <mergeCell ref="I5:I6"/>
    <mergeCell ref="J5:K5"/>
    <mergeCell ref="B5:B6"/>
    <mergeCell ref="C5:C6"/>
    <mergeCell ref="D5:D6"/>
    <mergeCell ref="G5:G6"/>
    <mergeCell ref="E5:E6"/>
    <mergeCell ref="F5:F6"/>
    <mergeCell ref="A1:N1"/>
    <mergeCell ref="A3:N3"/>
    <mergeCell ref="A5:A6"/>
    <mergeCell ref="H5:H6"/>
    <mergeCell ref="L5:L6"/>
    <mergeCell ref="M5:N5"/>
  </mergeCells>
  <phoneticPr fontId="7" type="noConversion"/>
  <pageMargins left="0.47244094488188981" right="0.23622047244094491" top="0.74803149606299213" bottom="0.23622047244094491" header="0.31496062992125984" footer="0.31496062992125984"/>
  <pageSetup paperSize="9" scale="55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4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2.425781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56</v>
      </c>
      <c r="B7" s="96">
        <v>1</v>
      </c>
      <c r="C7" s="17" t="s">
        <v>57</v>
      </c>
      <c r="D7" s="19">
        <v>12</v>
      </c>
      <c r="E7" s="35">
        <v>41.44</v>
      </c>
      <c r="F7" s="35">
        <v>41.93</v>
      </c>
      <c r="G7" s="20">
        <v>28</v>
      </c>
      <c r="H7" s="20">
        <f>G7</f>
        <v>28</v>
      </c>
      <c r="I7" s="21">
        <v>1.4907407407407406E-2</v>
      </c>
      <c r="J7" s="21">
        <f>I7</f>
        <v>1.4907407407407406E-2</v>
      </c>
      <c r="K7" s="114">
        <f>J7</f>
        <v>1.4907407407407406E-2</v>
      </c>
      <c r="L7" s="107">
        <v>1.2886574074074074E-3</v>
      </c>
      <c r="M7" s="99">
        <f>F7-E7</f>
        <v>0.49000000000000199</v>
      </c>
      <c r="N7" s="95"/>
      <c r="P7" s="3">
        <v>1</v>
      </c>
      <c r="Q7" s="10"/>
      <c r="R7" s="10">
        <v>8</v>
      </c>
      <c r="S7" s="13" t="s">
        <v>119</v>
      </c>
    </row>
    <row r="8" spans="1:19" s="2" customFormat="1" ht="30" customHeight="1">
      <c r="A8" s="585"/>
      <c r="B8" s="88">
        <v>2</v>
      </c>
      <c r="C8" s="14" t="s">
        <v>60</v>
      </c>
      <c r="D8" s="22">
        <v>6</v>
      </c>
      <c r="E8" s="26">
        <v>42.3</v>
      </c>
      <c r="F8" s="26">
        <v>42.66</v>
      </c>
      <c r="G8" s="23">
        <v>49</v>
      </c>
      <c r="H8" s="23">
        <f>G8-G7</f>
        <v>21</v>
      </c>
      <c r="I8" s="24">
        <v>2.6076388888888885E-2</v>
      </c>
      <c r="J8" s="25">
        <f>I8-I7</f>
        <v>1.1168981481481479E-2</v>
      </c>
      <c r="K8" s="115">
        <f>J8</f>
        <v>1.1168981481481479E-2</v>
      </c>
      <c r="L8" s="106">
        <v>1.2907407407407407E-3</v>
      </c>
      <c r="M8" s="119">
        <f t="shared" ref="M8:M23" si="0">F8-E8</f>
        <v>0.35999999999999943</v>
      </c>
      <c r="N8" s="92"/>
      <c r="P8" s="3">
        <v>2</v>
      </c>
      <c r="Q8" s="10">
        <v>5</v>
      </c>
      <c r="R8" s="10"/>
      <c r="S8" s="13" t="s">
        <v>135</v>
      </c>
    </row>
    <row r="9" spans="1:19" s="2" customFormat="1" ht="30" customHeight="1">
      <c r="A9" s="585"/>
      <c r="B9" s="88">
        <v>3</v>
      </c>
      <c r="C9" s="14" t="s">
        <v>57</v>
      </c>
      <c r="D9" s="22">
        <v>10</v>
      </c>
      <c r="E9" s="26">
        <v>41.7</v>
      </c>
      <c r="F9" s="26">
        <v>42.09</v>
      </c>
      <c r="G9" s="23">
        <v>86</v>
      </c>
      <c r="H9" s="23">
        <f t="shared" ref="H9:H22" si="1">G9-G8</f>
        <v>37</v>
      </c>
      <c r="I9" s="24">
        <v>4.4872685185185189E-2</v>
      </c>
      <c r="J9" s="25">
        <f t="shared" ref="J9:J23" si="2">I9-I8</f>
        <v>1.8796296296296304E-2</v>
      </c>
      <c r="K9" s="115">
        <f t="shared" ref="K9:K23" si="3">K7+J9</f>
        <v>3.3703703703703708E-2</v>
      </c>
      <c r="L9" s="106">
        <v>1.2593749999999999E-3</v>
      </c>
      <c r="M9" s="119">
        <f t="shared" si="0"/>
        <v>0.39000000000000057</v>
      </c>
      <c r="N9" s="92"/>
      <c r="P9" s="3">
        <v>3</v>
      </c>
      <c r="Q9" s="10">
        <v>10</v>
      </c>
      <c r="R9" s="10"/>
      <c r="S9" s="13" t="s">
        <v>136</v>
      </c>
    </row>
    <row r="10" spans="1:19" s="2" customFormat="1" ht="30" customHeight="1">
      <c r="A10" s="585"/>
      <c r="B10" s="88">
        <v>4</v>
      </c>
      <c r="C10" s="14" t="s">
        <v>60</v>
      </c>
      <c r="D10" s="22">
        <v>15</v>
      </c>
      <c r="E10" s="26">
        <v>41.89</v>
      </c>
      <c r="F10" s="26">
        <v>42.31</v>
      </c>
      <c r="G10" s="23">
        <v>128</v>
      </c>
      <c r="H10" s="23">
        <f t="shared" si="1"/>
        <v>42</v>
      </c>
      <c r="I10" s="24">
        <v>6.6238425925925923E-2</v>
      </c>
      <c r="J10" s="25">
        <f t="shared" si="2"/>
        <v>2.1365740740740734E-2</v>
      </c>
      <c r="K10" s="115">
        <f t="shared" si="3"/>
        <v>3.2534722222222215E-2</v>
      </c>
      <c r="L10" s="106">
        <v>1.3229166666666665E-3</v>
      </c>
      <c r="M10" s="97">
        <f t="shared" si="0"/>
        <v>0.42000000000000171</v>
      </c>
      <c r="N10" s="92"/>
      <c r="P10" s="3">
        <v>4</v>
      </c>
      <c r="Q10" s="10">
        <v>5</v>
      </c>
      <c r="R10" s="10"/>
      <c r="S10" s="13" t="s">
        <v>136</v>
      </c>
    </row>
    <row r="11" spans="1:19" s="2" customFormat="1" ht="30" customHeight="1">
      <c r="A11" s="585"/>
      <c r="B11" s="88">
        <v>5</v>
      </c>
      <c r="C11" s="14" t="s">
        <v>57</v>
      </c>
      <c r="D11" s="22">
        <v>4</v>
      </c>
      <c r="E11" s="26">
        <v>41.51</v>
      </c>
      <c r="F11" s="26">
        <v>42.38</v>
      </c>
      <c r="G11" s="23">
        <v>179</v>
      </c>
      <c r="H11" s="23">
        <f t="shared" si="1"/>
        <v>51</v>
      </c>
      <c r="I11" s="24">
        <v>9.2129629629629631E-2</v>
      </c>
      <c r="J11" s="25">
        <f t="shared" si="2"/>
        <v>2.5891203703703708E-2</v>
      </c>
      <c r="K11" s="115">
        <f t="shared" si="3"/>
        <v>5.9594907407407416E-2</v>
      </c>
      <c r="L11" s="106">
        <v>1.3265046296296295E-3</v>
      </c>
      <c r="M11" s="97">
        <f t="shared" si="0"/>
        <v>0.87000000000000455</v>
      </c>
      <c r="N11" s="92"/>
      <c r="P11" s="3">
        <v>5</v>
      </c>
      <c r="Q11" s="10">
        <v>20</v>
      </c>
      <c r="R11" s="10"/>
      <c r="S11" s="13" t="s">
        <v>228</v>
      </c>
    </row>
    <row r="12" spans="1:19" s="2" customFormat="1" ht="30" customHeight="1" thickBot="1">
      <c r="A12" s="585"/>
      <c r="B12" s="88">
        <v>6</v>
      </c>
      <c r="C12" s="14" t="s">
        <v>60</v>
      </c>
      <c r="D12" s="22">
        <v>11</v>
      </c>
      <c r="E12" s="127">
        <v>41.43</v>
      </c>
      <c r="F12" s="127">
        <v>41.92</v>
      </c>
      <c r="G12" s="23">
        <v>238</v>
      </c>
      <c r="H12" s="23">
        <f t="shared" si="1"/>
        <v>59</v>
      </c>
      <c r="I12" s="24">
        <v>0.12153935185185184</v>
      </c>
      <c r="J12" s="25">
        <f t="shared" si="2"/>
        <v>2.9409722222222212E-2</v>
      </c>
      <c r="K12" s="115">
        <f t="shared" si="3"/>
        <v>6.1944444444444427E-2</v>
      </c>
      <c r="L12" s="106">
        <v>1.2688657407407408E-3</v>
      </c>
      <c r="M12" s="97">
        <f t="shared" si="0"/>
        <v>0.49000000000000199</v>
      </c>
      <c r="N12" s="92"/>
      <c r="P12" s="3">
        <v>6</v>
      </c>
      <c r="Q12" s="10">
        <v>26</v>
      </c>
      <c r="R12" s="10"/>
      <c r="S12" s="13" t="s">
        <v>160</v>
      </c>
    </row>
    <row r="13" spans="1:19" s="2" customFormat="1" ht="30" customHeight="1" thickBot="1">
      <c r="A13" s="585"/>
      <c r="B13" s="88">
        <v>7</v>
      </c>
      <c r="C13" s="14" t="s">
        <v>57</v>
      </c>
      <c r="D13" s="125">
        <v>13</v>
      </c>
      <c r="E13" s="128">
        <v>41.3</v>
      </c>
      <c r="F13" s="128">
        <v>41.77</v>
      </c>
      <c r="G13" s="129">
        <v>294</v>
      </c>
      <c r="H13" s="23">
        <f t="shared" si="1"/>
        <v>56</v>
      </c>
      <c r="I13" s="24">
        <v>0.14939814814814814</v>
      </c>
      <c r="J13" s="25">
        <f t="shared" si="2"/>
        <v>2.7858796296296298E-2</v>
      </c>
      <c r="K13" s="115">
        <f t="shared" si="3"/>
        <v>8.7453703703703714E-2</v>
      </c>
      <c r="L13" s="106">
        <v>1.2643518518518518E-3</v>
      </c>
      <c r="M13" s="97">
        <f t="shared" si="0"/>
        <v>0.47000000000000597</v>
      </c>
      <c r="N13" s="92"/>
      <c r="P13" s="3">
        <v>7</v>
      </c>
      <c r="Q13" s="10"/>
      <c r="R13" s="10">
        <v>45</v>
      </c>
      <c r="S13" s="13" t="s">
        <v>226</v>
      </c>
    </row>
    <row r="14" spans="1:19" s="2" customFormat="1" ht="30" customHeight="1" thickBot="1">
      <c r="A14" s="585"/>
      <c r="B14" s="88">
        <v>8</v>
      </c>
      <c r="C14" s="14" t="s">
        <v>60</v>
      </c>
      <c r="D14" s="125">
        <v>12</v>
      </c>
      <c r="E14" s="140">
        <v>41.23</v>
      </c>
      <c r="F14" s="140">
        <v>41.73</v>
      </c>
      <c r="G14" s="129">
        <v>342</v>
      </c>
      <c r="H14" s="23">
        <f t="shared" si="1"/>
        <v>48</v>
      </c>
      <c r="I14" s="24">
        <v>0.17337962962962963</v>
      </c>
      <c r="J14" s="25">
        <f t="shared" si="2"/>
        <v>2.3981481481481493E-2</v>
      </c>
      <c r="K14" s="115">
        <f t="shared" si="3"/>
        <v>8.5925925925925919E-2</v>
      </c>
      <c r="L14" s="106">
        <v>1.275925925925926E-3</v>
      </c>
      <c r="M14" s="97">
        <f t="shared" si="0"/>
        <v>0.5</v>
      </c>
      <c r="N14" s="92"/>
      <c r="P14" s="3">
        <v>8</v>
      </c>
      <c r="Q14" s="10"/>
      <c r="R14" s="10">
        <v>30</v>
      </c>
      <c r="S14" s="13" t="s">
        <v>227</v>
      </c>
    </row>
    <row r="15" spans="1:19" s="2" customFormat="1" ht="30" customHeight="1" thickBot="1">
      <c r="A15" s="585"/>
      <c r="B15" s="88">
        <v>9</v>
      </c>
      <c r="C15" s="14" t="s">
        <v>57</v>
      </c>
      <c r="D15" s="22">
        <v>7</v>
      </c>
      <c r="E15" s="128">
        <v>41.3</v>
      </c>
      <c r="F15" s="148">
        <v>42.15</v>
      </c>
      <c r="G15" s="23">
        <v>379</v>
      </c>
      <c r="H15" s="23">
        <f t="shared" si="1"/>
        <v>37</v>
      </c>
      <c r="I15" s="24">
        <v>0.19219907407407408</v>
      </c>
      <c r="J15" s="25">
        <f t="shared" si="2"/>
        <v>1.8819444444444444E-2</v>
      </c>
      <c r="K15" s="115">
        <f t="shared" si="3"/>
        <v>0.10627314814814816</v>
      </c>
      <c r="L15" s="106">
        <v>1.2563657407407406E-3</v>
      </c>
      <c r="M15" s="97">
        <f t="shared" si="0"/>
        <v>0.85000000000000142</v>
      </c>
      <c r="N15" s="92"/>
    </row>
    <row r="16" spans="1:19" s="2" customFormat="1" ht="30" customHeight="1">
      <c r="A16" s="585"/>
      <c r="B16" s="88">
        <v>10</v>
      </c>
      <c r="C16" s="14" t="s">
        <v>60</v>
      </c>
      <c r="D16" s="22">
        <v>10</v>
      </c>
      <c r="E16" s="87">
        <v>41.4</v>
      </c>
      <c r="F16" s="26">
        <v>42</v>
      </c>
      <c r="G16" s="23">
        <v>422</v>
      </c>
      <c r="H16" s="23">
        <f t="shared" si="1"/>
        <v>43</v>
      </c>
      <c r="I16" s="24">
        <v>0.21552083333333336</v>
      </c>
      <c r="J16" s="25">
        <f t="shared" si="2"/>
        <v>2.3321759259259278E-2</v>
      </c>
      <c r="K16" s="115">
        <f t="shared" si="3"/>
        <v>0.1092476851851852</v>
      </c>
      <c r="L16" s="106">
        <v>1.2761574074074075E-3</v>
      </c>
      <c r="M16" s="97">
        <f t="shared" si="0"/>
        <v>0.60000000000000142</v>
      </c>
      <c r="N16" s="92"/>
    </row>
    <row r="17" spans="1:15" s="2" customFormat="1" ht="30" customHeight="1">
      <c r="A17" s="585"/>
      <c r="B17" s="88">
        <v>11</v>
      </c>
      <c r="C17" s="14" t="s">
        <v>57</v>
      </c>
      <c r="D17" s="22" t="s">
        <v>140</v>
      </c>
      <c r="E17" s="26">
        <v>42.23</v>
      </c>
      <c r="F17" s="26">
        <v>43.42</v>
      </c>
      <c r="G17" s="23">
        <v>441</v>
      </c>
      <c r="H17" s="23">
        <f t="shared" si="1"/>
        <v>19</v>
      </c>
      <c r="I17" s="24">
        <v>0.2263425925925926</v>
      </c>
      <c r="J17" s="27">
        <f t="shared" si="2"/>
        <v>1.0821759259259239E-2</v>
      </c>
      <c r="K17" s="115">
        <f t="shared" si="3"/>
        <v>0.1170949074074074</v>
      </c>
      <c r="L17" s="106">
        <v>1.2733796296296297E-3</v>
      </c>
      <c r="M17" s="97">
        <f t="shared" si="0"/>
        <v>1.1900000000000048</v>
      </c>
      <c r="N17" s="92"/>
    </row>
    <row r="18" spans="1:15" ht="30" customHeight="1">
      <c r="A18" s="585"/>
      <c r="B18" s="88">
        <v>12</v>
      </c>
      <c r="C18" s="14" t="s">
        <v>60</v>
      </c>
      <c r="D18" s="22">
        <v>13</v>
      </c>
      <c r="E18" s="26">
        <v>41.5</v>
      </c>
      <c r="F18" s="26">
        <v>41.95</v>
      </c>
      <c r="G18" s="23">
        <v>493</v>
      </c>
      <c r="H18" s="23">
        <f t="shared" si="1"/>
        <v>52</v>
      </c>
      <c r="I18" s="24">
        <v>0.25265046296296295</v>
      </c>
      <c r="J18" s="25">
        <f t="shared" si="2"/>
        <v>2.6307870370370356E-2</v>
      </c>
      <c r="K18" s="115">
        <f t="shared" si="3"/>
        <v>0.13555555555555554</v>
      </c>
      <c r="L18" s="106">
        <v>1.5335648148148149E-3</v>
      </c>
      <c r="M18" s="97">
        <f t="shared" si="0"/>
        <v>0.45000000000000284</v>
      </c>
      <c r="N18" s="92"/>
    </row>
    <row r="19" spans="1:15" ht="30" customHeight="1">
      <c r="A19" s="585"/>
      <c r="B19" s="88">
        <v>13</v>
      </c>
      <c r="C19" s="14" t="s">
        <v>57</v>
      </c>
      <c r="D19" s="152">
        <v>12</v>
      </c>
      <c r="E19" s="26">
        <v>41.76</v>
      </c>
      <c r="F19" s="26">
        <v>42.17</v>
      </c>
      <c r="G19" s="23">
        <v>510</v>
      </c>
      <c r="H19" s="23">
        <f t="shared" si="1"/>
        <v>17</v>
      </c>
      <c r="I19" s="24">
        <v>0.26171296296296298</v>
      </c>
      <c r="J19" s="153">
        <f t="shared" si="2"/>
        <v>9.0625000000000289E-3</v>
      </c>
      <c r="K19" s="115">
        <f t="shared" si="3"/>
        <v>0.12615740740740744</v>
      </c>
      <c r="L19" s="106">
        <v>1.2638888888888888E-3</v>
      </c>
      <c r="M19" s="97">
        <f t="shared" si="0"/>
        <v>0.41000000000000369</v>
      </c>
      <c r="N19" s="92"/>
    </row>
    <row r="20" spans="1:15" s="2" customFormat="1" ht="30" customHeight="1">
      <c r="A20" s="585"/>
      <c r="B20" s="88">
        <v>14</v>
      </c>
      <c r="C20" s="14" t="s">
        <v>60</v>
      </c>
      <c r="D20" s="22">
        <v>1</v>
      </c>
      <c r="E20" s="26">
        <v>41.57</v>
      </c>
      <c r="F20" s="26">
        <v>42.02</v>
      </c>
      <c r="G20" s="23">
        <v>559</v>
      </c>
      <c r="H20" s="23">
        <f t="shared" si="1"/>
        <v>49</v>
      </c>
      <c r="I20" s="24">
        <v>0.2863194444444444</v>
      </c>
      <c r="J20" s="25">
        <f t="shared" si="2"/>
        <v>2.4606481481481424E-2</v>
      </c>
      <c r="K20" s="115">
        <f t="shared" si="3"/>
        <v>0.16016203703703696</v>
      </c>
      <c r="L20" s="106">
        <v>1.271412037037037E-3</v>
      </c>
      <c r="M20" s="97">
        <f t="shared" si="0"/>
        <v>0.45000000000000284</v>
      </c>
      <c r="N20" s="92"/>
    </row>
    <row r="21" spans="1:15" s="2" customFormat="1" ht="30" customHeight="1">
      <c r="A21" s="585"/>
      <c r="B21" s="88">
        <v>15</v>
      </c>
      <c r="C21" s="14" t="s">
        <v>57</v>
      </c>
      <c r="D21" s="22" t="s">
        <v>139</v>
      </c>
      <c r="E21" s="26">
        <v>41.49</v>
      </c>
      <c r="F21" s="26">
        <v>42.22</v>
      </c>
      <c r="G21" s="23">
        <v>610</v>
      </c>
      <c r="H21" s="23">
        <f t="shared" si="1"/>
        <v>51</v>
      </c>
      <c r="I21" s="24">
        <v>0.31237268518518518</v>
      </c>
      <c r="J21" s="25">
        <f t="shared" si="2"/>
        <v>2.605324074074078E-2</v>
      </c>
      <c r="K21" s="115">
        <f t="shared" si="3"/>
        <v>0.15221064814814822</v>
      </c>
      <c r="L21" s="106">
        <v>1.2531250000000001E-3</v>
      </c>
      <c r="M21" s="97">
        <f t="shared" si="0"/>
        <v>0.72999999999999687</v>
      </c>
      <c r="N21" s="98"/>
    </row>
    <row r="22" spans="1:15" s="2" customFormat="1" ht="30" customHeight="1" thickBot="1">
      <c r="A22" s="585"/>
      <c r="B22" s="88">
        <v>16</v>
      </c>
      <c r="C22" s="14" t="s">
        <v>60</v>
      </c>
      <c r="D22" s="22">
        <v>15</v>
      </c>
      <c r="E22" s="28">
        <v>41.95</v>
      </c>
      <c r="F22" s="28">
        <v>42.63</v>
      </c>
      <c r="G22" s="23">
        <v>649</v>
      </c>
      <c r="H22" s="23">
        <f t="shared" si="1"/>
        <v>39</v>
      </c>
      <c r="I22" s="29">
        <v>0.33303240740740742</v>
      </c>
      <c r="J22" s="27">
        <f t="shared" si="2"/>
        <v>2.0659722222222232E-2</v>
      </c>
      <c r="K22" s="116">
        <f t="shared" si="3"/>
        <v>0.1808217592592592</v>
      </c>
      <c r="L22" s="106">
        <v>1.277662037037037E-3</v>
      </c>
      <c r="M22" s="97">
        <f t="shared" si="0"/>
        <v>0.67999999999999972</v>
      </c>
      <c r="N22" s="98">
        <f>AVERAGE(M8,M10,M12,M14,M16,M18,M20,M22)</f>
        <v>0.49375000000000124</v>
      </c>
      <c r="O22" s="132" t="s">
        <v>224</v>
      </c>
    </row>
    <row r="23" spans="1:15" ht="30" customHeight="1" thickBot="1">
      <c r="A23" s="585"/>
      <c r="B23" s="89" t="s">
        <v>157</v>
      </c>
      <c r="C23" s="18" t="s">
        <v>57</v>
      </c>
      <c r="D23" s="30">
        <v>21</v>
      </c>
      <c r="E23" s="32">
        <v>42.06</v>
      </c>
      <c r="F23" s="32">
        <v>42.61</v>
      </c>
      <c r="G23" s="31">
        <v>692</v>
      </c>
      <c r="H23" s="31">
        <f>G23-G22</f>
        <v>43</v>
      </c>
      <c r="I23" s="33">
        <v>0.3536111111111111</v>
      </c>
      <c r="J23" s="34">
        <f t="shared" si="2"/>
        <v>2.0578703703703682E-2</v>
      </c>
      <c r="K23" s="117">
        <f t="shared" si="3"/>
        <v>0.1727893518518519</v>
      </c>
      <c r="L23" s="451">
        <f>SUM(L7:L22)</f>
        <v>2.0702893518518516E-2</v>
      </c>
      <c r="M23" s="100">
        <f t="shared" si="0"/>
        <v>0.54999999999999716</v>
      </c>
      <c r="N23" s="101">
        <f>AVERAGE(M7,M9,M11,M13,M15,M17,M19,M21,M23)</f>
        <v>0.66111111111111298</v>
      </c>
      <c r="O23" s="132" t="s">
        <v>225</v>
      </c>
    </row>
    <row r="24" spans="1:15" ht="20.25" customHeight="1" thickBot="1">
      <c r="A24" s="586"/>
      <c r="B24" s="583" t="s">
        <v>198</v>
      </c>
      <c r="C24" s="583"/>
      <c r="D24" s="583"/>
      <c r="E24" s="91">
        <f>AVERAGE(E7:E23)</f>
        <v>41.65058823529413</v>
      </c>
      <c r="F24" s="108">
        <f>SUMPRODUCT(F7:F23,H7:H23)/G23</f>
        <v>42.163135838150289</v>
      </c>
      <c r="L24" s="452" t="s">
        <v>303</v>
      </c>
    </row>
  </sheetData>
  <mergeCells count="17">
    <mergeCell ref="A7:A24"/>
    <mergeCell ref="B24:D24"/>
    <mergeCell ref="B5:B6"/>
    <mergeCell ref="C5:C6"/>
    <mergeCell ref="D5:D6"/>
    <mergeCell ref="P5:S5"/>
    <mergeCell ref="A1:N1"/>
    <mergeCell ref="A3:N3"/>
    <mergeCell ref="A5:A6"/>
    <mergeCell ref="H5:H6"/>
    <mergeCell ref="L5:L6"/>
    <mergeCell ref="M5:N5"/>
    <mergeCell ref="G5:G6"/>
    <mergeCell ref="I5:I6"/>
    <mergeCell ref="J5:K5"/>
    <mergeCell ref="E5:E6"/>
    <mergeCell ref="F5:F6"/>
  </mergeCells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7">
    <pageSetUpPr fitToPage="1"/>
  </sheetPr>
  <dimension ref="A1:T24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54.425781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 thickBot="1">
      <c r="A7" s="590" t="s">
        <v>194</v>
      </c>
      <c r="B7" s="96">
        <v>1</v>
      </c>
      <c r="C7" s="17" t="s">
        <v>137</v>
      </c>
      <c r="D7" s="19">
        <v>21</v>
      </c>
      <c r="E7" s="35">
        <v>42.72</v>
      </c>
      <c r="F7" s="154">
        <v>43.39</v>
      </c>
      <c r="G7" s="20">
        <v>20</v>
      </c>
      <c r="H7" s="20">
        <f>G7</f>
        <v>20</v>
      </c>
      <c r="I7" s="21">
        <v>1.087962962962963E-2</v>
      </c>
      <c r="J7" s="21">
        <f>I7</f>
        <v>1.087962962962963E-2</v>
      </c>
      <c r="K7" s="114">
        <f>J7</f>
        <v>1.087962962962963E-2</v>
      </c>
      <c r="L7" s="107">
        <v>1.2893518518518519E-3</v>
      </c>
      <c r="M7" s="99">
        <f>F7-E7</f>
        <v>0.67000000000000171</v>
      </c>
      <c r="N7" s="95"/>
      <c r="P7" s="3">
        <v>1</v>
      </c>
      <c r="Q7" s="10"/>
      <c r="R7" s="10">
        <v>60</v>
      </c>
      <c r="S7" s="13" t="s">
        <v>113</v>
      </c>
    </row>
    <row r="8" spans="1:19" s="2" customFormat="1" ht="30" customHeight="1" thickBot="1">
      <c r="A8" s="585"/>
      <c r="B8" s="88">
        <v>2</v>
      </c>
      <c r="C8" s="14" t="s">
        <v>77</v>
      </c>
      <c r="D8" s="22">
        <v>2</v>
      </c>
      <c r="E8" s="146">
        <v>41.73</v>
      </c>
      <c r="F8" s="128">
        <v>42.24</v>
      </c>
      <c r="G8" s="129">
        <v>59</v>
      </c>
      <c r="H8" s="23">
        <f>G8-G7</f>
        <v>39</v>
      </c>
      <c r="I8" s="24">
        <v>3.1215277777777783E-2</v>
      </c>
      <c r="J8" s="25">
        <f>I8-I7</f>
        <v>2.0335648148148151E-2</v>
      </c>
      <c r="K8" s="115">
        <f>J8</f>
        <v>2.0335648148148151E-2</v>
      </c>
      <c r="L8" s="106">
        <v>1.2644675925925926E-3</v>
      </c>
      <c r="M8" s="119">
        <f t="shared" ref="M8:M23" si="0">F8-E8</f>
        <v>0.51000000000000512</v>
      </c>
      <c r="N8" s="92"/>
      <c r="P8" s="3">
        <v>2</v>
      </c>
      <c r="Q8" s="10">
        <v>10</v>
      </c>
      <c r="R8" s="10"/>
      <c r="S8" s="13" t="s">
        <v>210</v>
      </c>
    </row>
    <row r="9" spans="1:19" s="2" customFormat="1" ht="30" customHeight="1" thickBot="1">
      <c r="A9" s="585"/>
      <c r="B9" s="88">
        <v>3</v>
      </c>
      <c r="C9" s="14" t="s">
        <v>79</v>
      </c>
      <c r="D9" s="125">
        <v>1</v>
      </c>
      <c r="E9" s="140">
        <v>40.869999999999997</v>
      </c>
      <c r="F9" s="148">
        <v>41.7</v>
      </c>
      <c r="G9" s="23">
        <v>122</v>
      </c>
      <c r="H9" s="23">
        <f t="shared" ref="H9:H22" si="1">G9-G8</f>
        <v>63</v>
      </c>
      <c r="I9" s="24">
        <v>6.2384259259259257E-2</v>
      </c>
      <c r="J9" s="25">
        <f t="shared" ref="J9:J22" si="2">I9-I8</f>
        <v>3.1168981481481475E-2</v>
      </c>
      <c r="K9" s="115">
        <f>J9</f>
        <v>3.1168981481481475E-2</v>
      </c>
      <c r="L9" s="106">
        <v>1.252199074074074E-3</v>
      </c>
      <c r="M9" s="97">
        <f t="shared" si="0"/>
        <v>0.8300000000000054</v>
      </c>
      <c r="N9" s="92"/>
      <c r="P9" s="3">
        <v>3</v>
      </c>
      <c r="Q9" s="10">
        <v>18</v>
      </c>
      <c r="R9" s="10"/>
      <c r="S9" s="113" t="s">
        <v>208</v>
      </c>
    </row>
    <row r="10" spans="1:19" s="2" customFormat="1" ht="30" customHeight="1" thickBot="1">
      <c r="A10" s="585"/>
      <c r="B10" s="88">
        <v>4</v>
      </c>
      <c r="C10" s="14" t="s">
        <v>137</v>
      </c>
      <c r="D10" s="22">
        <v>6</v>
      </c>
      <c r="E10" s="149">
        <v>43.16</v>
      </c>
      <c r="F10" s="26">
        <v>45.52</v>
      </c>
      <c r="G10" s="23">
        <v>146</v>
      </c>
      <c r="H10" s="23">
        <f t="shared" si="1"/>
        <v>24</v>
      </c>
      <c r="I10" s="24">
        <v>7.5798611111111108E-2</v>
      </c>
      <c r="J10" s="25">
        <f t="shared" si="2"/>
        <v>1.3414351851851851E-2</v>
      </c>
      <c r="K10" s="115">
        <f t="shared" ref="K10:K18" si="3">K7+J10</f>
        <v>2.4293981481481479E-2</v>
      </c>
      <c r="L10" s="106">
        <v>1.2850694444444444E-3</v>
      </c>
      <c r="M10" s="97">
        <f t="shared" si="0"/>
        <v>2.3600000000000065</v>
      </c>
      <c r="N10" s="92"/>
      <c r="P10" s="3">
        <v>4</v>
      </c>
      <c r="Q10" s="10">
        <v>50</v>
      </c>
      <c r="R10" s="10"/>
      <c r="S10" s="13" t="s">
        <v>209</v>
      </c>
    </row>
    <row r="11" spans="1:19" s="2" customFormat="1" ht="30" customHeight="1" thickBot="1">
      <c r="A11" s="585"/>
      <c r="B11" s="88">
        <v>5</v>
      </c>
      <c r="C11" s="14" t="s">
        <v>77</v>
      </c>
      <c r="D11" s="125">
        <v>88</v>
      </c>
      <c r="E11" s="128">
        <v>41.64</v>
      </c>
      <c r="F11" s="126">
        <v>42.42</v>
      </c>
      <c r="G11" s="23">
        <v>187</v>
      </c>
      <c r="H11" s="23">
        <f t="shared" si="1"/>
        <v>41</v>
      </c>
      <c r="I11" s="24">
        <v>9.6701388888888892E-2</v>
      </c>
      <c r="J11" s="25">
        <f t="shared" si="2"/>
        <v>2.0902777777777784E-2</v>
      </c>
      <c r="K11" s="115">
        <f t="shared" si="3"/>
        <v>4.1238425925925935E-2</v>
      </c>
      <c r="L11" s="106">
        <v>1.2692129629629629E-3</v>
      </c>
      <c r="M11" s="97">
        <f t="shared" si="0"/>
        <v>0.78000000000000114</v>
      </c>
      <c r="N11" s="92"/>
      <c r="P11" s="3">
        <v>5</v>
      </c>
      <c r="Q11" s="10"/>
      <c r="R11" s="10">
        <v>78</v>
      </c>
      <c r="S11" s="13" t="s">
        <v>238</v>
      </c>
    </row>
    <row r="12" spans="1:19" s="2" customFormat="1" ht="30" customHeight="1">
      <c r="A12" s="585"/>
      <c r="B12" s="88">
        <v>6</v>
      </c>
      <c r="C12" s="14" t="s">
        <v>79</v>
      </c>
      <c r="D12" s="22">
        <v>10</v>
      </c>
      <c r="E12" s="87">
        <v>41.79</v>
      </c>
      <c r="F12" s="26">
        <v>42.6</v>
      </c>
      <c r="G12" s="23">
        <v>237</v>
      </c>
      <c r="H12" s="23">
        <f t="shared" si="1"/>
        <v>50</v>
      </c>
      <c r="I12" s="24">
        <v>0.1221412037037037</v>
      </c>
      <c r="J12" s="25">
        <f t="shared" si="2"/>
        <v>2.5439814814814804E-2</v>
      </c>
      <c r="K12" s="115">
        <f t="shared" si="3"/>
        <v>5.6608796296296282E-2</v>
      </c>
      <c r="L12" s="106">
        <v>1.2771990740740743E-3</v>
      </c>
      <c r="M12" s="97">
        <f t="shared" si="0"/>
        <v>0.81000000000000227</v>
      </c>
      <c r="N12" s="92"/>
    </row>
    <row r="13" spans="1:19" s="2" customFormat="1" ht="30" customHeight="1">
      <c r="A13" s="585"/>
      <c r="B13" s="88">
        <v>7</v>
      </c>
      <c r="C13" s="14" t="s">
        <v>137</v>
      </c>
      <c r="D13" s="22" t="s">
        <v>138</v>
      </c>
      <c r="E13" s="26">
        <v>42.8</v>
      </c>
      <c r="F13" s="26">
        <v>43.31</v>
      </c>
      <c r="G13" s="23">
        <v>265</v>
      </c>
      <c r="H13" s="23">
        <f t="shared" si="1"/>
        <v>28</v>
      </c>
      <c r="I13" s="24">
        <v>0.13697916666666668</v>
      </c>
      <c r="J13" s="25">
        <f t="shared" si="2"/>
        <v>1.4837962962962983E-2</v>
      </c>
      <c r="K13" s="115">
        <f t="shared" si="3"/>
        <v>3.9131944444444462E-2</v>
      </c>
      <c r="L13" s="106">
        <v>1.2964120370370371E-3</v>
      </c>
      <c r="M13" s="119">
        <f t="shared" si="0"/>
        <v>0.51000000000000512</v>
      </c>
      <c r="N13" s="92"/>
    </row>
    <row r="14" spans="1:19" s="2" customFormat="1" ht="30" customHeight="1">
      <c r="A14" s="585"/>
      <c r="B14" s="88">
        <v>8</v>
      </c>
      <c r="C14" s="14" t="s">
        <v>77</v>
      </c>
      <c r="D14" s="22">
        <v>88</v>
      </c>
      <c r="E14" s="26">
        <v>41.71</v>
      </c>
      <c r="F14" s="26">
        <v>42.57</v>
      </c>
      <c r="G14" s="23">
        <v>313</v>
      </c>
      <c r="H14" s="23">
        <f t="shared" si="1"/>
        <v>48</v>
      </c>
      <c r="I14" s="24">
        <v>0.16140046296296295</v>
      </c>
      <c r="J14" s="25">
        <f t="shared" si="2"/>
        <v>2.4421296296296274E-2</v>
      </c>
      <c r="K14" s="115">
        <f t="shared" si="3"/>
        <v>6.5659722222222217E-2</v>
      </c>
      <c r="L14" s="106">
        <v>1.2684027777777778E-3</v>
      </c>
      <c r="M14" s="97">
        <f t="shared" si="0"/>
        <v>0.85999999999999943</v>
      </c>
      <c r="N14" s="92"/>
    </row>
    <row r="15" spans="1:19" s="2" customFormat="1" ht="30" customHeight="1">
      <c r="A15" s="585"/>
      <c r="B15" s="88">
        <v>9</v>
      </c>
      <c r="C15" s="14" t="s">
        <v>79</v>
      </c>
      <c r="D15" s="22">
        <v>4</v>
      </c>
      <c r="E15" s="26">
        <v>41.28</v>
      </c>
      <c r="F15" s="26">
        <v>41.73</v>
      </c>
      <c r="G15" s="23">
        <v>353</v>
      </c>
      <c r="H15" s="23">
        <f t="shared" si="1"/>
        <v>40</v>
      </c>
      <c r="I15" s="24">
        <v>0.18152777777777776</v>
      </c>
      <c r="J15" s="25">
        <f t="shared" si="2"/>
        <v>2.0127314814814806E-2</v>
      </c>
      <c r="K15" s="115">
        <f t="shared" si="3"/>
        <v>7.6736111111111088E-2</v>
      </c>
      <c r="L15" s="106">
        <v>1.2697916666666667E-3</v>
      </c>
      <c r="M15" s="119">
        <f t="shared" si="0"/>
        <v>0.44999999999999574</v>
      </c>
      <c r="N15" s="92"/>
    </row>
    <row r="16" spans="1:19" s="2" customFormat="1" ht="30" customHeight="1">
      <c r="A16" s="585"/>
      <c r="B16" s="88">
        <v>10</v>
      </c>
      <c r="C16" s="14" t="s">
        <v>137</v>
      </c>
      <c r="D16" s="22">
        <v>21</v>
      </c>
      <c r="E16" s="26">
        <v>42.57</v>
      </c>
      <c r="F16" s="26">
        <v>43.65</v>
      </c>
      <c r="G16" s="23">
        <v>384</v>
      </c>
      <c r="H16" s="23">
        <f t="shared" si="1"/>
        <v>31</v>
      </c>
      <c r="I16" s="24">
        <v>0.19795138888888889</v>
      </c>
      <c r="J16" s="25">
        <f t="shared" si="2"/>
        <v>1.6423611111111125E-2</v>
      </c>
      <c r="K16" s="115">
        <f t="shared" si="3"/>
        <v>5.5555555555555587E-2</v>
      </c>
      <c r="L16" s="106">
        <v>1.2865740740740739E-3</v>
      </c>
      <c r="M16" s="97">
        <f t="shared" si="0"/>
        <v>1.0799999999999983</v>
      </c>
      <c r="N16" s="92"/>
    </row>
    <row r="17" spans="1:20" s="2" customFormat="1" ht="30" customHeight="1">
      <c r="A17" s="585"/>
      <c r="B17" s="88">
        <v>11</v>
      </c>
      <c r="C17" s="14" t="s">
        <v>77</v>
      </c>
      <c r="D17" s="22">
        <v>15</v>
      </c>
      <c r="E17" s="26">
        <v>41.68</v>
      </c>
      <c r="F17" s="26">
        <v>42.44</v>
      </c>
      <c r="G17" s="23">
        <v>427</v>
      </c>
      <c r="H17" s="23">
        <f t="shared" si="1"/>
        <v>43</v>
      </c>
      <c r="I17" s="24">
        <v>0.22078703703703703</v>
      </c>
      <c r="J17" s="27">
        <f t="shared" si="2"/>
        <v>2.2835648148148147E-2</v>
      </c>
      <c r="K17" s="115">
        <f t="shared" si="3"/>
        <v>8.8495370370370363E-2</v>
      </c>
      <c r="L17" s="106">
        <v>1.2627314814814814E-3</v>
      </c>
      <c r="M17" s="97">
        <f t="shared" si="0"/>
        <v>0.75999999999999801</v>
      </c>
      <c r="N17" s="92"/>
    </row>
    <row r="18" spans="1:20" ht="30" customHeight="1">
      <c r="A18" s="585"/>
      <c r="B18" s="88">
        <v>12</v>
      </c>
      <c r="C18" s="14" t="s">
        <v>79</v>
      </c>
      <c r="D18" s="22">
        <v>7</v>
      </c>
      <c r="E18" s="26">
        <f>40.72+0.4</f>
        <v>41.12</v>
      </c>
      <c r="F18" s="26">
        <f>41.32+0.4</f>
        <v>41.72</v>
      </c>
      <c r="G18" s="23">
        <v>474</v>
      </c>
      <c r="H18" s="23">
        <f t="shared" si="1"/>
        <v>47</v>
      </c>
      <c r="I18" s="24">
        <v>0.24402777777777776</v>
      </c>
      <c r="J18" s="25">
        <f t="shared" si="2"/>
        <v>2.3240740740740728E-2</v>
      </c>
      <c r="K18" s="115">
        <f t="shared" si="3"/>
        <v>9.9976851851851817E-2</v>
      </c>
      <c r="L18" s="106">
        <v>1.2512731481481481E-3</v>
      </c>
      <c r="M18" s="97">
        <f t="shared" si="0"/>
        <v>0.60000000000000142</v>
      </c>
      <c r="N18" s="92"/>
      <c r="T18" s="15"/>
    </row>
    <row r="19" spans="1:20" ht="30" customHeight="1">
      <c r="A19" s="585"/>
      <c r="B19" s="88">
        <v>13</v>
      </c>
      <c r="C19" s="14" t="s">
        <v>77</v>
      </c>
      <c r="D19" s="22">
        <v>14</v>
      </c>
      <c r="E19" s="26">
        <v>42.19</v>
      </c>
      <c r="F19" s="26">
        <v>43.09</v>
      </c>
      <c r="G19" s="23">
        <v>510</v>
      </c>
      <c r="H19" s="23">
        <f t="shared" si="1"/>
        <v>36</v>
      </c>
      <c r="I19" s="24">
        <v>0.26276620370370368</v>
      </c>
      <c r="J19" s="25">
        <f t="shared" si="2"/>
        <v>1.8738425925925922E-2</v>
      </c>
      <c r="K19" s="116">
        <f>K17+J19</f>
        <v>0.10723379629629629</v>
      </c>
      <c r="L19" s="106">
        <v>1.2863425925925926E-3</v>
      </c>
      <c r="M19" s="97">
        <f t="shared" si="0"/>
        <v>0.90000000000000568</v>
      </c>
      <c r="N19" s="92"/>
    </row>
    <row r="20" spans="1:20" s="2" customFormat="1" ht="30" customHeight="1" thickBot="1">
      <c r="A20" s="585"/>
      <c r="B20" s="88">
        <v>14</v>
      </c>
      <c r="C20" s="14" t="s">
        <v>137</v>
      </c>
      <c r="D20" s="22">
        <v>4</v>
      </c>
      <c r="E20" s="26">
        <v>44.23</v>
      </c>
      <c r="F20" s="127">
        <v>45.3</v>
      </c>
      <c r="G20" s="23">
        <v>531</v>
      </c>
      <c r="H20" s="23">
        <f t="shared" si="1"/>
        <v>21</v>
      </c>
      <c r="I20" s="24">
        <v>0.27456018518518516</v>
      </c>
      <c r="J20" s="25">
        <f t="shared" si="2"/>
        <v>1.1793981481481475E-2</v>
      </c>
      <c r="K20" s="115">
        <f>K16+J20</f>
        <v>6.7349537037037055E-2</v>
      </c>
      <c r="L20" s="106">
        <v>1.3031250000000002E-3</v>
      </c>
      <c r="M20" s="97">
        <f t="shared" si="0"/>
        <v>1.0700000000000003</v>
      </c>
      <c r="N20" s="92"/>
    </row>
    <row r="21" spans="1:20" s="2" customFormat="1" ht="30" customHeight="1" thickBot="1">
      <c r="A21" s="585"/>
      <c r="B21" s="88">
        <v>15</v>
      </c>
      <c r="C21" s="14" t="s">
        <v>79</v>
      </c>
      <c r="D21" s="22">
        <v>7</v>
      </c>
      <c r="E21" s="146">
        <v>40.99</v>
      </c>
      <c r="F21" s="140">
        <v>41.68</v>
      </c>
      <c r="G21" s="129">
        <v>586</v>
      </c>
      <c r="H21" s="23">
        <f t="shared" si="1"/>
        <v>55</v>
      </c>
      <c r="I21" s="24">
        <v>0.301875</v>
      </c>
      <c r="J21" s="25">
        <f t="shared" si="2"/>
        <v>2.7314814814814847E-2</v>
      </c>
      <c r="K21" s="115">
        <f>K18+J21</f>
        <v>0.12729166666666666</v>
      </c>
      <c r="L21" s="106">
        <v>1.254050925925926E-3</v>
      </c>
      <c r="M21" s="97">
        <f t="shared" si="0"/>
        <v>0.68999999999999773</v>
      </c>
      <c r="N21" s="98">
        <f>AVERAGE(M19,M17,M14,M11,M8)</f>
        <v>0.7620000000000019</v>
      </c>
      <c r="O21" s="132" t="s">
        <v>229</v>
      </c>
    </row>
    <row r="22" spans="1:20" s="2" customFormat="1" ht="30" customHeight="1" thickBot="1">
      <c r="A22" s="585"/>
      <c r="B22" s="88">
        <v>16</v>
      </c>
      <c r="C22" s="14" t="s">
        <v>137</v>
      </c>
      <c r="D22" s="125">
        <v>3</v>
      </c>
      <c r="E22" s="143">
        <v>42.08</v>
      </c>
      <c r="F22" s="143">
        <v>42.87</v>
      </c>
      <c r="G22" s="129">
        <v>621</v>
      </c>
      <c r="H22" s="23">
        <f t="shared" si="1"/>
        <v>35</v>
      </c>
      <c r="I22" s="29">
        <v>0.32002314814814814</v>
      </c>
      <c r="J22" s="27">
        <f t="shared" si="2"/>
        <v>1.8148148148148135E-2</v>
      </c>
      <c r="K22" s="116">
        <f>K20+J22</f>
        <v>8.549768518518519E-2</v>
      </c>
      <c r="L22" s="106">
        <v>1.2798611111111112E-3</v>
      </c>
      <c r="M22" s="97">
        <f t="shared" si="0"/>
        <v>0.78999999999999915</v>
      </c>
      <c r="N22" s="98">
        <f>AVERAGE(M22,M20,M16,M13,M10,M7)</f>
        <v>1.0800000000000018</v>
      </c>
      <c r="O22" s="132" t="s">
        <v>230</v>
      </c>
    </row>
    <row r="23" spans="1:20" ht="30" customHeight="1" thickBot="1">
      <c r="A23" s="585"/>
      <c r="B23" s="89" t="s">
        <v>157</v>
      </c>
      <c r="C23" s="18" t="s">
        <v>79</v>
      </c>
      <c r="D23" s="30" t="s">
        <v>243</v>
      </c>
      <c r="E23" s="36">
        <v>41.22</v>
      </c>
      <c r="F23" s="36">
        <v>41.84</v>
      </c>
      <c r="G23" s="31">
        <v>687</v>
      </c>
      <c r="H23" s="31">
        <f>G23-G22</f>
        <v>66</v>
      </c>
      <c r="I23" s="33">
        <v>0.3536111111111111</v>
      </c>
      <c r="J23" s="156">
        <f>I23-I22</f>
        <v>3.3587962962962958E-2</v>
      </c>
      <c r="K23" s="117">
        <f>K21+J23</f>
        <v>0.16087962962962962</v>
      </c>
      <c r="L23" s="451">
        <f>SUM(L7:L22)</f>
        <v>2.0396064814814811E-2</v>
      </c>
      <c r="M23" s="100">
        <f t="shared" si="0"/>
        <v>0.62000000000000455</v>
      </c>
      <c r="N23" s="101">
        <f>AVERAGE(M23,M21,M18,M15,M12,M9)</f>
        <v>0.66666666666666785</v>
      </c>
      <c r="O23" s="132" t="s">
        <v>214</v>
      </c>
    </row>
    <row r="24" spans="1:20" ht="20.25" customHeight="1" thickBot="1">
      <c r="A24" s="586"/>
      <c r="B24" s="583" t="s">
        <v>198</v>
      </c>
      <c r="C24" s="583"/>
      <c r="D24" s="583"/>
      <c r="E24" s="91">
        <f>AVERAGE(E7:E23)</f>
        <v>41.987058823529416</v>
      </c>
      <c r="F24" s="108">
        <f>SUMPRODUCT(F7:F23,H7:H23)/G23</f>
        <v>42.539941775836972</v>
      </c>
      <c r="L24" s="452" t="s">
        <v>303</v>
      </c>
    </row>
  </sheetData>
  <mergeCells count="17">
    <mergeCell ref="A7:A24"/>
    <mergeCell ref="B24:D24"/>
    <mergeCell ref="P5:S5"/>
    <mergeCell ref="E5:E6"/>
    <mergeCell ref="I5:I6"/>
    <mergeCell ref="J5:K5"/>
    <mergeCell ref="B5:B6"/>
    <mergeCell ref="C5:C6"/>
    <mergeCell ref="D5:D6"/>
    <mergeCell ref="G5:G6"/>
    <mergeCell ref="F5:F6"/>
    <mergeCell ref="A1:N1"/>
    <mergeCell ref="A3:N3"/>
    <mergeCell ref="A5:A6"/>
    <mergeCell ref="H5:H6"/>
    <mergeCell ref="L5:L6"/>
    <mergeCell ref="M5:N5"/>
  </mergeCells>
  <phoneticPr fontId="7" type="noConversion"/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5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6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177</v>
      </c>
      <c r="B7" s="96">
        <v>1</v>
      </c>
      <c r="C7" s="17" t="s">
        <v>45</v>
      </c>
      <c r="D7" s="19">
        <v>4</v>
      </c>
      <c r="E7" s="35">
        <v>41.7</v>
      </c>
      <c r="F7" s="35">
        <v>42.04</v>
      </c>
      <c r="G7" s="20">
        <v>34</v>
      </c>
      <c r="H7" s="20">
        <f>G7</f>
        <v>34</v>
      </c>
      <c r="I7" s="21">
        <v>1.7858796296296296E-2</v>
      </c>
      <c r="J7" s="21">
        <f>I7</f>
        <v>1.7858796296296296E-2</v>
      </c>
      <c r="K7" s="114">
        <f>J7</f>
        <v>1.7858796296296296E-2</v>
      </c>
      <c r="L7" s="107">
        <v>1.2593749999999999E-3</v>
      </c>
      <c r="M7" s="448">
        <f>F7-E7</f>
        <v>0.33999999999999631</v>
      </c>
      <c r="N7" s="95"/>
      <c r="P7" s="3">
        <v>1</v>
      </c>
      <c r="Q7" s="10"/>
      <c r="R7" s="10">
        <v>64</v>
      </c>
      <c r="S7" s="13" t="s">
        <v>113</v>
      </c>
    </row>
    <row r="8" spans="1:19" s="2" customFormat="1" ht="30" customHeight="1">
      <c r="A8" s="585"/>
      <c r="B8" s="88">
        <v>2</v>
      </c>
      <c r="C8" s="14" t="s">
        <v>46</v>
      </c>
      <c r="D8" s="22">
        <v>5</v>
      </c>
      <c r="E8" s="26">
        <v>42.23</v>
      </c>
      <c r="F8" s="26">
        <v>42.81</v>
      </c>
      <c r="G8" s="23">
        <v>71</v>
      </c>
      <c r="H8" s="23">
        <f>G8-G7</f>
        <v>37</v>
      </c>
      <c r="I8" s="24">
        <v>3.6979166666666667E-2</v>
      </c>
      <c r="J8" s="25">
        <f>I8-I7</f>
        <v>1.9120370370370371E-2</v>
      </c>
      <c r="K8" s="115">
        <f>J8</f>
        <v>1.9120370370370371E-2</v>
      </c>
      <c r="L8" s="106">
        <v>1.2878472222222221E-3</v>
      </c>
      <c r="M8" s="120">
        <f t="shared" ref="M8:M24" si="0">F8-E8</f>
        <v>0.5800000000000054</v>
      </c>
      <c r="N8" s="92"/>
      <c r="P8" s="3">
        <v>2</v>
      </c>
      <c r="Q8" s="10"/>
      <c r="R8" s="10">
        <v>155</v>
      </c>
      <c r="S8" s="13" t="s">
        <v>114</v>
      </c>
    </row>
    <row r="9" spans="1:19" s="2" customFormat="1" ht="30" customHeight="1">
      <c r="A9" s="585"/>
      <c r="B9" s="88">
        <v>3</v>
      </c>
      <c r="C9" s="14" t="s">
        <v>110</v>
      </c>
      <c r="D9" s="22">
        <v>12</v>
      </c>
      <c r="E9" s="26">
        <v>42.4</v>
      </c>
      <c r="F9" s="26">
        <v>42.92</v>
      </c>
      <c r="G9" s="23">
        <v>93</v>
      </c>
      <c r="H9" s="23">
        <f t="shared" ref="H9:H22" si="1">G9-G8</f>
        <v>22</v>
      </c>
      <c r="I9" s="24">
        <v>4.8692129629629627E-2</v>
      </c>
      <c r="J9" s="25">
        <f t="shared" ref="J9:J23" si="2">I9-I8</f>
        <v>1.171296296296296E-2</v>
      </c>
      <c r="K9" s="115">
        <f>J9</f>
        <v>1.171296296296296E-2</v>
      </c>
      <c r="L9" s="106">
        <v>1.285763888888889E-3</v>
      </c>
      <c r="M9" s="120">
        <f t="shared" si="0"/>
        <v>0.52000000000000313</v>
      </c>
      <c r="N9" s="92"/>
      <c r="P9" s="3">
        <v>3</v>
      </c>
      <c r="Q9" s="10">
        <v>5</v>
      </c>
      <c r="R9" s="10"/>
      <c r="S9" s="13" t="s">
        <v>115</v>
      </c>
    </row>
    <row r="10" spans="1:19" s="2" customFormat="1" ht="30" customHeight="1">
      <c r="A10" s="585"/>
      <c r="B10" s="88">
        <v>4</v>
      </c>
      <c r="C10" s="14" t="s">
        <v>45</v>
      </c>
      <c r="D10" s="22">
        <v>10</v>
      </c>
      <c r="E10" s="26">
        <v>41.92</v>
      </c>
      <c r="F10" s="26">
        <v>42.3</v>
      </c>
      <c r="G10" s="23">
        <v>124</v>
      </c>
      <c r="H10" s="23">
        <f t="shared" si="1"/>
        <v>31</v>
      </c>
      <c r="I10" s="24">
        <v>6.4664351851851862E-2</v>
      </c>
      <c r="J10" s="25">
        <f t="shared" si="2"/>
        <v>1.5972222222222235E-2</v>
      </c>
      <c r="K10" s="115">
        <f>K7+J10</f>
        <v>3.3831018518518531E-2</v>
      </c>
      <c r="L10" s="106">
        <v>1.2675925925925927E-3</v>
      </c>
      <c r="M10" s="97">
        <f t="shared" si="0"/>
        <v>0.37999999999999545</v>
      </c>
      <c r="N10" s="92"/>
      <c r="P10" s="3">
        <v>4</v>
      </c>
      <c r="Q10" s="10">
        <v>5</v>
      </c>
      <c r="R10" s="10"/>
      <c r="S10" s="13" t="s">
        <v>116</v>
      </c>
    </row>
    <row r="11" spans="1:19" s="2" customFormat="1" ht="30" customHeight="1">
      <c r="A11" s="585"/>
      <c r="B11" s="88">
        <v>5</v>
      </c>
      <c r="C11" s="14" t="s">
        <v>46</v>
      </c>
      <c r="D11" s="22">
        <v>21</v>
      </c>
      <c r="E11" s="26">
        <v>42.97</v>
      </c>
      <c r="F11" s="26">
        <v>43.96</v>
      </c>
      <c r="G11" s="23">
        <v>144</v>
      </c>
      <c r="H11" s="23">
        <f t="shared" si="1"/>
        <v>20</v>
      </c>
      <c r="I11" s="24">
        <v>7.5590277777777784E-2</v>
      </c>
      <c r="J11" s="25">
        <f t="shared" si="2"/>
        <v>1.0925925925925922E-2</v>
      </c>
      <c r="K11" s="115">
        <f>K8+J11</f>
        <v>3.0046296296296293E-2</v>
      </c>
      <c r="L11" s="106">
        <v>1.2765046296296294E-3</v>
      </c>
      <c r="M11" s="97">
        <f t="shared" si="0"/>
        <v>0.99000000000000199</v>
      </c>
      <c r="N11" s="92"/>
      <c r="P11" s="3">
        <v>5</v>
      </c>
      <c r="Q11" s="10">
        <v>10</v>
      </c>
      <c r="R11" s="10"/>
      <c r="S11" s="13" t="s">
        <v>118</v>
      </c>
    </row>
    <row r="12" spans="1:19" s="2" customFormat="1" ht="30" customHeight="1">
      <c r="A12" s="585"/>
      <c r="B12" s="88">
        <v>6</v>
      </c>
      <c r="C12" s="14" t="s">
        <v>110</v>
      </c>
      <c r="D12" s="22">
        <v>15</v>
      </c>
      <c r="E12" s="26">
        <v>42.73</v>
      </c>
      <c r="F12" s="26">
        <v>43.51</v>
      </c>
      <c r="G12" s="23">
        <v>179</v>
      </c>
      <c r="H12" s="23">
        <f t="shared" si="1"/>
        <v>35</v>
      </c>
      <c r="I12" s="24">
        <v>9.4004629629629632E-2</v>
      </c>
      <c r="J12" s="25">
        <f t="shared" si="2"/>
        <v>1.8414351851851848E-2</v>
      </c>
      <c r="K12" s="115">
        <f>K9+J12</f>
        <v>3.0127314814814808E-2</v>
      </c>
      <c r="L12" s="106">
        <v>1.2768518518518517E-3</v>
      </c>
      <c r="M12" s="97">
        <f t="shared" si="0"/>
        <v>0.78000000000000114</v>
      </c>
      <c r="N12" s="92"/>
      <c r="P12" s="3">
        <v>6</v>
      </c>
      <c r="Q12" s="10">
        <v>5</v>
      </c>
      <c r="R12" s="10"/>
      <c r="S12" s="13" t="s">
        <v>117</v>
      </c>
    </row>
    <row r="13" spans="1:19" s="2" customFormat="1" ht="30" customHeight="1">
      <c r="A13" s="585"/>
      <c r="B13" s="88">
        <v>7</v>
      </c>
      <c r="C13" s="14" t="s">
        <v>45</v>
      </c>
      <c r="D13" s="22">
        <v>2</v>
      </c>
      <c r="E13" s="26">
        <v>41.41</v>
      </c>
      <c r="F13" s="26">
        <v>42.02</v>
      </c>
      <c r="G13" s="23">
        <v>233</v>
      </c>
      <c r="H13" s="23">
        <f t="shared" si="1"/>
        <v>54</v>
      </c>
      <c r="I13" s="24">
        <v>0.1212037037037037</v>
      </c>
      <c r="J13" s="25">
        <f t="shared" si="2"/>
        <v>2.719907407407407E-2</v>
      </c>
      <c r="K13" s="115">
        <f>K10+J13</f>
        <v>6.1030092592592601E-2</v>
      </c>
      <c r="L13" s="106">
        <v>1.3807870370370371E-3</v>
      </c>
      <c r="M13" s="97">
        <f t="shared" si="0"/>
        <v>0.61000000000000654</v>
      </c>
      <c r="N13" s="92"/>
      <c r="P13" s="3">
        <v>7</v>
      </c>
      <c r="Q13" s="10">
        <v>30</v>
      </c>
      <c r="R13" s="10"/>
      <c r="S13" s="13" t="s">
        <v>161</v>
      </c>
    </row>
    <row r="14" spans="1:19" s="2" customFormat="1" ht="30" customHeight="1" thickBot="1">
      <c r="A14" s="585"/>
      <c r="B14" s="88">
        <v>8</v>
      </c>
      <c r="C14" s="14" t="s">
        <v>110</v>
      </c>
      <c r="D14" s="22">
        <v>6</v>
      </c>
      <c r="E14" s="127">
        <v>43.1</v>
      </c>
      <c r="F14" s="26">
        <v>43.69</v>
      </c>
      <c r="G14" s="23">
        <v>269</v>
      </c>
      <c r="H14" s="23">
        <f t="shared" si="1"/>
        <v>36</v>
      </c>
      <c r="I14" s="24">
        <v>0.14016203703703703</v>
      </c>
      <c r="J14" s="25">
        <f t="shared" si="2"/>
        <v>1.8958333333333327E-2</v>
      </c>
      <c r="K14" s="115">
        <f>K12+J14</f>
        <v>4.9085648148148135E-2</v>
      </c>
      <c r="L14" s="106">
        <v>1.2916666666666664E-3</v>
      </c>
      <c r="M14" s="97">
        <f t="shared" si="0"/>
        <v>0.58999999999999631</v>
      </c>
      <c r="N14" s="92"/>
    </row>
    <row r="15" spans="1:19" s="2" customFormat="1" ht="30" customHeight="1" thickBot="1">
      <c r="A15" s="585"/>
      <c r="B15" s="88">
        <v>9</v>
      </c>
      <c r="C15" s="14" t="s">
        <v>46</v>
      </c>
      <c r="D15" s="125" t="s">
        <v>111</v>
      </c>
      <c r="E15" s="128">
        <v>41.91</v>
      </c>
      <c r="F15" s="126">
        <v>42.8</v>
      </c>
      <c r="G15" s="23">
        <v>320</v>
      </c>
      <c r="H15" s="23">
        <f t="shared" si="1"/>
        <v>51</v>
      </c>
      <c r="I15" s="24">
        <v>0.16798611111111109</v>
      </c>
      <c r="J15" s="25">
        <f t="shared" si="2"/>
        <v>2.7824074074074057E-2</v>
      </c>
      <c r="K15" s="115">
        <f>K11+J15</f>
        <v>5.787037037037035E-2</v>
      </c>
      <c r="L15" s="106">
        <v>1.270138888888889E-3</v>
      </c>
      <c r="M15" s="97">
        <f t="shared" si="0"/>
        <v>0.89000000000000057</v>
      </c>
      <c r="N15" s="92"/>
    </row>
    <row r="16" spans="1:19" s="2" customFormat="1" ht="30" customHeight="1">
      <c r="A16" s="585"/>
      <c r="B16" s="88">
        <v>10</v>
      </c>
      <c r="C16" s="14" t="s">
        <v>45</v>
      </c>
      <c r="D16" s="22">
        <v>15</v>
      </c>
      <c r="E16" s="87">
        <v>41.49</v>
      </c>
      <c r="F16" s="26">
        <v>42.3</v>
      </c>
      <c r="G16" s="23">
        <v>378</v>
      </c>
      <c r="H16" s="23">
        <f t="shared" si="1"/>
        <v>58</v>
      </c>
      <c r="I16" s="24">
        <v>0.19703703703703704</v>
      </c>
      <c r="J16" s="25">
        <f t="shared" si="2"/>
        <v>2.9050925925925952E-2</v>
      </c>
      <c r="K16" s="115">
        <f>K13+J16</f>
        <v>9.0081018518518546E-2</v>
      </c>
      <c r="L16" s="106">
        <v>1.2612268518518519E-3</v>
      </c>
      <c r="M16" s="97">
        <f t="shared" si="0"/>
        <v>0.80999999999999517</v>
      </c>
      <c r="N16" s="92"/>
    </row>
    <row r="17" spans="1:19" s="2" customFormat="1" ht="30" customHeight="1">
      <c r="A17" s="585"/>
      <c r="B17" s="88">
        <v>11</v>
      </c>
      <c r="C17" s="14" t="s">
        <v>46</v>
      </c>
      <c r="D17" s="22">
        <v>88</v>
      </c>
      <c r="E17" s="26">
        <v>42.25</v>
      </c>
      <c r="F17" s="26">
        <v>43.12</v>
      </c>
      <c r="G17" s="23">
        <v>424</v>
      </c>
      <c r="H17" s="23">
        <f t="shared" si="1"/>
        <v>46</v>
      </c>
      <c r="I17" s="24">
        <v>0.22085648148148149</v>
      </c>
      <c r="J17" s="27">
        <f t="shared" si="2"/>
        <v>2.3819444444444449E-2</v>
      </c>
      <c r="K17" s="115">
        <f>K15+J17</f>
        <v>8.1689814814814798E-2</v>
      </c>
      <c r="L17" s="106">
        <v>1.3616898148148149E-3</v>
      </c>
      <c r="M17" s="97">
        <f t="shared" si="0"/>
        <v>0.86999999999999744</v>
      </c>
      <c r="N17" s="92"/>
    </row>
    <row r="18" spans="1:19" ht="30" customHeight="1">
      <c r="A18" s="585"/>
      <c r="B18" s="88">
        <v>12</v>
      </c>
      <c r="C18" s="14" t="s">
        <v>110</v>
      </c>
      <c r="D18" s="152">
        <v>15</v>
      </c>
      <c r="E18" s="26">
        <v>42.38</v>
      </c>
      <c r="F18" s="26">
        <v>43.19</v>
      </c>
      <c r="G18" s="23">
        <v>444</v>
      </c>
      <c r="H18" s="23">
        <f t="shared" si="1"/>
        <v>20</v>
      </c>
      <c r="I18" s="24">
        <v>0.23165509259259257</v>
      </c>
      <c r="J18" s="25">
        <f t="shared" si="2"/>
        <v>1.0798611111111078E-2</v>
      </c>
      <c r="K18" s="115">
        <f>K14+J18</f>
        <v>5.9884259259259214E-2</v>
      </c>
      <c r="L18" s="106">
        <v>1.2835648148148146E-3</v>
      </c>
      <c r="M18" s="97">
        <f t="shared" si="0"/>
        <v>0.80999999999999517</v>
      </c>
      <c r="N18" s="92"/>
    </row>
    <row r="19" spans="1:19" ht="30" customHeight="1" thickBot="1">
      <c r="A19" s="585"/>
      <c r="B19" s="88">
        <v>13</v>
      </c>
      <c r="C19" s="14" t="s">
        <v>45</v>
      </c>
      <c r="D19" s="22">
        <v>1</v>
      </c>
      <c r="E19" s="26">
        <v>41.47</v>
      </c>
      <c r="F19" s="127">
        <v>42</v>
      </c>
      <c r="G19" s="23">
        <v>504</v>
      </c>
      <c r="H19" s="23">
        <f t="shared" si="1"/>
        <v>60</v>
      </c>
      <c r="I19" s="24">
        <v>0.2616087962962963</v>
      </c>
      <c r="J19" s="25">
        <f t="shared" si="2"/>
        <v>2.9953703703703732E-2</v>
      </c>
      <c r="K19" s="115">
        <f>K16+J19</f>
        <v>0.12003472222222228</v>
      </c>
      <c r="L19" s="106">
        <v>1.2613425925925923E-3</v>
      </c>
      <c r="M19" s="97">
        <f t="shared" si="0"/>
        <v>0.53000000000000114</v>
      </c>
      <c r="N19" s="92"/>
    </row>
    <row r="20" spans="1:19" s="2" customFormat="1" ht="30" customHeight="1" thickBot="1">
      <c r="A20" s="585"/>
      <c r="B20" s="88">
        <v>14</v>
      </c>
      <c r="C20" s="14" t="s">
        <v>46</v>
      </c>
      <c r="D20" s="22">
        <v>10</v>
      </c>
      <c r="E20" s="146">
        <v>41.94</v>
      </c>
      <c r="F20" s="128">
        <v>42.74</v>
      </c>
      <c r="G20" s="129">
        <v>526</v>
      </c>
      <c r="H20" s="23">
        <f t="shared" si="1"/>
        <v>22</v>
      </c>
      <c r="I20" s="24">
        <v>0.27325231481481482</v>
      </c>
      <c r="J20" s="25">
        <f t="shared" si="2"/>
        <v>1.1643518518518525E-2</v>
      </c>
      <c r="K20" s="116">
        <f>K17+J20</f>
        <v>9.3333333333333324E-2</v>
      </c>
      <c r="L20" s="106">
        <v>1.270138888888889E-3</v>
      </c>
      <c r="M20" s="97">
        <f t="shared" si="0"/>
        <v>0.80000000000000426</v>
      </c>
      <c r="N20" s="92"/>
    </row>
    <row r="21" spans="1:19" s="2" customFormat="1" ht="30" customHeight="1" thickBot="1">
      <c r="A21" s="585"/>
      <c r="B21" s="88">
        <v>15</v>
      </c>
      <c r="C21" s="14" t="s">
        <v>110</v>
      </c>
      <c r="D21" s="125">
        <v>6</v>
      </c>
      <c r="E21" s="128">
        <v>41.97</v>
      </c>
      <c r="F21" s="128">
        <v>42.66</v>
      </c>
      <c r="G21" s="129">
        <v>581</v>
      </c>
      <c r="H21" s="23">
        <f t="shared" si="1"/>
        <v>55</v>
      </c>
      <c r="I21" s="24">
        <v>0.30119212962962966</v>
      </c>
      <c r="J21" s="25">
        <f t="shared" si="2"/>
        <v>2.7939814814814834E-2</v>
      </c>
      <c r="K21" s="116">
        <f>K18+J21</f>
        <v>8.7824074074074054E-2</v>
      </c>
      <c r="L21" s="106">
        <v>1.2719907407407406E-3</v>
      </c>
      <c r="M21" s="97">
        <f t="shared" si="0"/>
        <v>0.68999999999999773</v>
      </c>
      <c r="N21" s="92"/>
    </row>
    <row r="22" spans="1:19" s="2" customFormat="1" ht="30" customHeight="1" thickBot="1">
      <c r="A22" s="585"/>
      <c r="B22" s="88">
        <v>16</v>
      </c>
      <c r="C22" s="14" t="s">
        <v>45</v>
      </c>
      <c r="D22" s="125">
        <v>12</v>
      </c>
      <c r="E22" s="140">
        <v>41.27</v>
      </c>
      <c r="F22" s="140">
        <v>41.68</v>
      </c>
      <c r="G22" s="129">
        <v>603</v>
      </c>
      <c r="H22" s="23">
        <f t="shared" si="1"/>
        <v>22</v>
      </c>
      <c r="I22" s="29">
        <v>0.31258101851851855</v>
      </c>
      <c r="J22" s="27">
        <f t="shared" si="2"/>
        <v>1.1388888888888893E-2</v>
      </c>
      <c r="K22" s="138">
        <f>K19+J22</f>
        <v>0.13142361111111117</v>
      </c>
      <c r="L22" s="106">
        <v>1.2604166666666666E-3</v>
      </c>
      <c r="M22" s="97">
        <f t="shared" si="0"/>
        <v>0.40999999999999659</v>
      </c>
      <c r="N22" s="98">
        <f>AVERAGE(M20,M17,M15,M11,M8)</f>
        <v>0.82600000000000195</v>
      </c>
      <c r="O22" s="132" t="s">
        <v>212</v>
      </c>
    </row>
    <row r="23" spans="1:19" s="2" customFormat="1" ht="30" customHeight="1" thickBot="1">
      <c r="A23" s="585"/>
      <c r="B23" s="110">
        <v>17</v>
      </c>
      <c r="C23" s="40" t="s">
        <v>45</v>
      </c>
      <c r="D23" s="22">
        <v>88</v>
      </c>
      <c r="E23" s="131">
        <v>41.58</v>
      </c>
      <c r="F23" s="131">
        <v>42.23</v>
      </c>
      <c r="G23" s="160">
        <v>646</v>
      </c>
      <c r="H23" s="42">
        <f>G23-G22</f>
        <v>43</v>
      </c>
      <c r="I23" s="29">
        <v>0.33526620370370369</v>
      </c>
      <c r="J23" s="27">
        <f t="shared" si="2"/>
        <v>2.2685185185185142E-2</v>
      </c>
      <c r="K23" s="138">
        <f>K22+J23</f>
        <v>0.15410879629629631</v>
      </c>
      <c r="L23" s="111">
        <v>1.2640046296296297E-3</v>
      </c>
      <c r="M23" s="446">
        <f t="shared" si="0"/>
        <v>0.64999999999999858</v>
      </c>
      <c r="N23" s="112">
        <f>AVERAGE(M21,M18,M14,M12,M9)</f>
        <v>0.67799999999999871</v>
      </c>
      <c r="O23" s="132" t="s">
        <v>302</v>
      </c>
    </row>
    <row r="24" spans="1:19" s="2" customFormat="1" ht="30" customHeight="1" thickBot="1">
      <c r="A24" s="585"/>
      <c r="B24" s="258" t="s">
        <v>157</v>
      </c>
      <c r="C24" s="259" t="s">
        <v>45</v>
      </c>
      <c r="D24" s="41">
        <v>2</v>
      </c>
      <c r="E24" s="447">
        <v>41.55</v>
      </c>
      <c r="F24" s="447">
        <v>42</v>
      </c>
      <c r="G24" s="31">
        <v>685</v>
      </c>
      <c r="H24" s="31">
        <f>G24-G23</f>
        <v>39</v>
      </c>
      <c r="I24" s="33">
        <v>0.3536111111111111</v>
      </c>
      <c r="J24" s="34">
        <f>I24-I23</f>
        <v>1.8344907407407407E-2</v>
      </c>
      <c r="K24" s="117">
        <f>J24+K23</f>
        <v>0.17245370370370372</v>
      </c>
      <c r="L24" s="451">
        <f>SUM(L7:L23)</f>
        <v>2.1830902777777775E-2</v>
      </c>
      <c r="M24" s="100">
        <f t="shared" si="0"/>
        <v>0.45000000000000284</v>
      </c>
      <c r="N24" s="101">
        <f>AVERAGE(M22:M24,M19,M16,M13,M10,M7)</f>
        <v>0.52249999999999908</v>
      </c>
      <c r="O24" s="132" t="s">
        <v>221</v>
      </c>
      <c r="P24"/>
      <c r="Q24"/>
      <c r="R24"/>
      <c r="S24"/>
    </row>
    <row r="25" spans="1:19" ht="20.25" customHeight="1" thickBot="1">
      <c r="A25" s="586"/>
      <c r="B25" s="594" t="s">
        <v>198</v>
      </c>
      <c r="C25" s="594"/>
      <c r="D25" s="594"/>
      <c r="E25" s="263">
        <f>AVERAGE(E7:E24)</f>
        <v>42.015000000000008</v>
      </c>
      <c r="F25" s="264">
        <f>SUMPRODUCT(F7:F24,H7:H24)/G24</f>
        <v>42.589474452554732</v>
      </c>
      <c r="L25" s="452" t="s">
        <v>303</v>
      </c>
    </row>
  </sheetData>
  <mergeCells count="17">
    <mergeCell ref="A7:A25"/>
    <mergeCell ref="B25:D25"/>
    <mergeCell ref="P5:S5"/>
    <mergeCell ref="B5:B6"/>
    <mergeCell ref="C5:C6"/>
    <mergeCell ref="D5:D6"/>
    <mergeCell ref="G5:G6"/>
    <mergeCell ref="I5:I6"/>
    <mergeCell ref="J5:K5"/>
    <mergeCell ref="E5:E6"/>
    <mergeCell ref="F5:F6"/>
    <mergeCell ref="A1:N1"/>
    <mergeCell ref="A3:N3"/>
    <mergeCell ref="A5:A6"/>
    <mergeCell ref="H5:H6"/>
    <mergeCell ref="L5:L6"/>
    <mergeCell ref="M5:N5"/>
  </mergeCells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6">
    <pageSetUpPr fitToPage="1"/>
  </sheetPr>
  <dimension ref="A1:S24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6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178</v>
      </c>
      <c r="B7" s="96">
        <v>1</v>
      </c>
      <c r="C7" s="17" t="s">
        <v>32</v>
      </c>
      <c r="D7" s="19">
        <v>88</v>
      </c>
      <c r="E7" s="35">
        <v>41.71</v>
      </c>
      <c r="F7" s="35">
        <v>42.94</v>
      </c>
      <c r="G7" s="20">
        <v>37</v>
      </c>
      <c r="H7" s="20">
        <f>G7</f>
        <v>37</v>
      </c>
      <c r="I7" s="21">
        <v>1.9733796296296298E-2</v>
      </c>
      <c r="J7" s="21">
        <f>I7</f>
        <v>1.9733796296296298E-2</v>
      </c>
      <c r="K7" s="114">
        <f>J7</f>
        <v>1.9733796296296298E-2</v>
      </c>
      <c r="L7" s="107">
        <v>1.2805555555555554E-3</v>
      </c>
      <c r="M7" s="99">
        <f>F7-E7</f>
        <v>1.2299999999999969</v>
      </c>
      <c r="N7" s="95"/>
      <c r="P7" s="3">
        <v>1</v>
      </c>
      <c r="Q7" s="10"/>
      <c r="R7" s="10">
        <v>52</v>
      </c>
      <c r="S7" s="13" t="s">
        <v>119</v>
      </c>
    </row>
    <row r="8" spans="1:19" s="2" customFormat="1" ht="30" customHeight="1">
      <c r="A8" s="585"/>
      <c r="B8" s="88">
        <v>2</v>
      </c>
      <c r="C8" s="14" t="s">
        <v>34</v>
      </c>
      <c r="D8" s="22">
        <v>15</v>
      </c>
      <c r="E8" s="26">
        <v>42.57</v>
      </c>
      <c r="F8" s="26">
        <v>43.23</v>
      </c>
      <c r="G8" s="23">
        <v>81</v>
      </c>
      <c r="H8" s="23">
        <f>G8-G7</f>
        <v>44</v>
      </c>
      <c r="I8" s="24">
        <v>4.2534722222222217E-2</v>
      </c>
      <c r="J8" s="25">
        <f>I8-I7</f>
        <v>2.2800925925925919E-2</v>
      </c>
      <c r="K8" s="115">
        <f>J8</f>
        <v>2.2800925925925919E-2</v>
      </c>
      <c r="L8" s="106">
        <v>1.2751157407407407E-3</v>
      </c>
      <c r="M8" s="97">
        <f t="shared" ref="M8:M23" si="0">F8-E8</f>
        <v>0.65999999999999659</v>
      </c>
      <c r="N8" s="92"/>
      <c r="P8" s="3">
        <v>2</v>
      </c>
      <c r="Q8" s="10">
        <v>10</v>
      </c>
      <c r="R8" s="10"/>
      <c r="S8" s="13" t="s">
        <v>231</v>
      </c>
    </row>
    <row r="9" spans="1:19" s="2" customFormat="1" ht="30" customHeight="1">
      <c r="A9" s="585"/>
      <c r="B9" s="88">
        <v>3</v>
      </c>
      <c r="C9" s="14" t="s">
        <v>36</v>
      </c>
      <c r="D9" s="22">
        <v>4</v>
      </c>
      <c r="E9" s="26">
        <v>42.14</v>
      </c>
      <c r="F9" s="26">
        <v>42.69</v>
      </c>
      <c r="G9" s="23">
        <v>127</v>
      </c>
      <c r="H9" s="23">
        <f t="shared" ref="H9:H22" si="1">G9-G8</f>
        <v>46</v>
      </c>
      <c r="I9" s="24">
        <v>6.6053240740740746E-2</v>
      </c>
      <c r="J9" s="25">
        <f t="shared" ref="J9:J23" si="2">I9-I8</f>
        <v>2.3518518518518529E-2</v>
      </c>
      <c r="K9" s="115">
        <f>J9</f>
        <v>2.3518518518518529E-2</v>
      </c>
      <c r="L9" s="106">
        <v>1.2901620370370369E-3</v>
      </c>
      <c r="M9" s="97">
        <f t="shared" si="0"/>
        <v>0.54999999999999716</v>
      </c>
      <c r="N9" s="92"/>
      <c r="P9" s="3">
        <v>3</v>
      </c>
      <c r="Q9" s="10">
        <v>10</v>
      </c>
      <c r="R9" s="10"/>
      <c r="S9" s="13" t="s">
        <v>145</v>
      </c>
    </row>
    <row r="10" spans="1:19" s="2" customFormat="1" ht="30" customHeight="1">
      <c r="A10" s="585"/>
      <c r="B10" s="88">
        <v>4</v>
      </c>
      <c r="C10" s="14" t="s">
        <v>32</v>
      </c>
      <c r="D10" s="22">
        <v>11</v>
      </c>
      <c r="E10" s="26">
        <v>41.6</v>
      </c>
      <c r="F10" s="26">
        <v>42.74</v>
      </c>
      <c r="G10" s="23">
        <v>177</v>
      </c>
      <c r="H10" s="23">
        <f t="shared" si="1"/>
        <v>50</v>
      </c>
      <c r="I10" s="24">
        <v>9.1597222222222219E-2</v>
      </c>
      <c r="J10" s="25">
        <f t="shared" si="2"/>
        <v>2.5543981481481473E-2</v>
      </c>
      <c r="K10" s="115">
        <f>K7+J10</f>
        <v>4.5277777777777771E-2</v>
      </c>
      <c r="L10" s="106">
        <v>1.2871527777777777E-3</v>
      </c>
      <c r="M10" s="97">
        <f t="shared" si="0"/>
        <v>1.1400000000000006</v>
      </c>
      <c r="N10" s="92"/>
      <c r="P10" s="3">
        <v>4</v>
      </c>
      <c r="Q10" s="10">
        <v>10</v>
      </c>
      <c r="R10" s="10"/>
      <c r="S10" s="13" t="s">
        <v>146</v>
      </c>
    </row>
    <row r="11" spans="1:19" s="2" customFormat="1" ht="30" customHeight="1">
      <c r="A11" s="585"/>
      <c r="B11" s="88">
        <v>5</v>
      </c>
      <c r="C11" s="14" t="s">
        <v>34</v>
      </c>
      <c r="D11" s="22">
        <v>3</v>
      </c>
      <c r="E11" s="26">
        <v>42.36</v>
      </c>
      <c r="F11" s="26">
        <v>43.01</v>
      </c>
      <c r="G11" s="23">
        <v>221</v>
      </c>
      <c r="H11" s="23">
        <f t="shared" si="1"/>
        <v>44</v>
      </c>
      <c r="I11" s="24">
        <v>0.11428240740740742</v>
      </c>
      <c r="J11" s="25">
        <f t="shared" si="2"/>
        <v>2.2685185185185197E-2</v>
      </c>
      <c r="K11" s="115">
        <f>K8+J11</f>
        <v>4.5486111111111116E-2</v>
      </c>
      <c r="L11" s="106">
        <v>1.2827546296296296E-3</v>
      </c>
      <c r="M11" s="97">
        <f t="shared" si="0"/>
        <v>0.64999999999999858</v>
      </c>
      <c r="N11" s="92"/>
      <c r="P11" s="3">
        <v>5</v>
      </c>
      <c r="Q11" s="10">
        <v>10</v>
      </c>
      <c r="R11" s="10"/>
      <c r="S11" s="13" t="s">
        <v>147</v>
      </c>
    </row>
    <row r="12" spans="1:19" s="2" customFormat="1" ht="30" customHeight="1">
      <c r="A12" s="585"/>
      <c r="B12" s="88">
        <v>6</v>
      </c>
      <c r="C12" s="14" t="s">
        <v>36</v>
      </c>
      <c r="D12" s="22">
        <v>4</v>
      </c>
      <c r="E12" s="26">
        <v>41.82</v>
      </c>
      <c r="F12" s="26">
        <v>42.96</v>
      </c>
      <c r="G12" s="23">
        <v>279</v>
      </c>
      <c r="H12" s="23">
        <f t="shared" si="1"/>
        <v>58</v>
      </c>
      <c r="I12" s="24">
        <v>0.14390046296296297</v>
      </c>
      <c r="J12" s="25">
        <f t="shared" si="2"/>
        <v>2.961805555555555E-2</v>
      </c>
      <c r="K12" s="115">
        <f>K9+J12</f>
        <v>5.3136574074074079E-2</v>
      </c>
      <c r="L12" s="106">
        <v>1.2768518518518517E-3</v>
      </c>
      <c r="M12" s="97">
        <f t="shared" si="0"/>
        <v>1.1400000000000006</v>
      </c>
      <c r="N12" s="92"/>
      <c r="P12" s="3">
        <v>6</v>
      </c>
      <c r="Q12" s="10">
        <v>5</v>
      </c>
      <c r="R12" s="10"/>
      <c r="S12" s="13" t="s">
        <v>143</v>
      </c>
    </row>
    <row r="13" spans="1:19" s="2" customFormat="1" ht="30" customHeight="1" thickBot="1">
      <c r="A13" s="585"/>
      <c r="B13" s="88">
        <v>7</v>
      </c>
      <c r="C13" s="14" t="s">
        <v>32</v>
      </c>
      <c r="D13" s="22">
        <v>14</v>
      </c>
      <c r="E13" s="127">
        <v>41.97</v>
      </c>
      <c r="F13" s="26">
        <v>42.68</v>
      </c>
      <c r="G13" s="23">
        <v>329</v>
      </c>
      <c r="H13" s="23">
        <f t="shared" si="1"/>
        <v>50</v>
      </c>
      <c r="I13" s="24">
        <v>0.16937500000000003</v>
      </c>
      <c r="J13" s="25">
        <f t="shared" si="2"/>
        <v>2.5474537037037059E-2</v>
      </c>
      <c r="K13" s="115">
        <f>K10+J13</f>
        <v>7.0752314814814837E-2</v>
      </c>
      <c r="L13" s="106">
        <v>1.2719907407407406E-3</v>
      </c>
      <c r="M13" s="97">
        <f t="shared" si="0"/>
        <v>0.71000000000000085</v>
      </c>
      <c r="N13" s="92"/>
      <c r="P13" s="3">
        <v>7</v>
      </c>
      <c r="Q13" s="10">
        <v>15</v>
      </c>
      <c r="R13" s="10"/>
      <c r="S13" s="13" t="s">
        <v>144</v>
      </c>
    </row>
    <row r="14" spans="1:19" s="2" customFormat="1" ht="30" customHeight="1" thickBot="1">
      <c r="A14" s="585"/>
      <c r="B14" s="88">
        <v>8</v>
      </c>
      <c r="C14" s="14" t="s">
        <v>34</v>
      </c>
      <c r="D14" s="125">
        <v>9</v>
      </c>
      <c r="E14" s="128">
        <v>41.97</v>
      </c>
      <c r="F14" s="126">
        <v>42.71</v>
      </c>
      <c r="G14" s="23">
        <v>379</v>
      </c>
      <c r="H14" s="23">
        <f t="shared" si="1"/>
        <v>50</v>
      </c>
      <c r="I14" s="24">
        <v>0.19488425925925926</v>
      </c>
      <c r="J14" s="25">
        <f t="shared" si="2"/>
        <v>2.5509259259259232E-2</v>
      </c>
      <c r="K14" s="115">
        <f>K11+J14</f>
        <v>7.0995370370370348E-2</v>
      </c>
      <c r="L14" s="106">
        <v>1.2752314814814816E-3</v>
      </c>
      <c r="M14" s="97">
        <f t="shared" si="0"/>
        <v>0.74000000000000199</v>
      </c>
      <c r="N14" s="92"/>
      <c r="P14" s="3">
        <v>8</v>
      </c>
      <c r="Q14" s="10">
        <f>30</f>
        <v>30</v>
      </c>
      <c r="R14" s="10"/>
      <c r="S14" s="13" t="s">
        <v>162</v>
      </c>
    </row>
    <row r="15" spans="1:19" s="2" customFormat="1" ht="30" customHeight="1">
      <c r="A15" s="585"/>
      <c r="B15" s="88">
        <v>9</v>
      </c>
      <c r="C15" s="14" t="s">
        <v>36</v>
      </c>
      <c r="D15" s="22">
        <v>14</v>
      </c>
      <c r="E15" s="87">
        <v>41.97</v>
      </c>
      <c r="F15" s="26">
        <v>42.44</v>
      </c>
      <c r="G15" s="23">
        <v>434</v>
      </c>
      <c r="H15" s="23">
        <f t="shared" si="1"/>
        <v>55</v>
      </c>
      <c r="I15" s="24">
        <v>0.2240277777777778</v>
      </c>
      <c r="J15" s="25">
        <f t="shared" si="2"/>
        <v>2.9143518518518541E-2</v>
      </c>
      <c r="K15" s="115">
        <f>J15+K12</f>
        <v>8.2280092592592613E-2</v>
      </c>
      <c r="L15" s="106">
        <v>1.2754629629629628E-3</v>
      </c>
      <c r="M15" s="119">
        <f t="shared" si="0"/>
        <v>0.46999999999999886</v>
      </c>
      <c r="N15" s="92"/>
    </row>
    <row r="16" spans="1:19" s="2" customFormat="1" ht="30" customHeight="1">
      <c r="A16" s="585"/>
      <c r="B16" s="88">
        <v>10</v>
      </c>
      <c r="C16" s="14" t="s">
        <v>32</v>
      </c>
      <c r="D16" s="22">
        <v>21</v>
      </c>
      <c r="E16" s="26">
        <v>41.85</v>
      </c>
      <c r="F16" s="26">
        <v>43.09</v>
      </c>
      <c r="G16" s="23">
        <v>474</v>
      </c>
      <c r="H16" s="23">
        <f t="shared" si="1"/>
        <v>40</v>
      </c>
      <c r="I16" s="24">
        <v>0.24475694444444443</v>
      </c>
      <c r="J16" s="25">
        <f t="shared" si="2"/>
        <v>2.0729166666666632E-2</v>
      </c>
      <c r="K16" s="115">
        <f>J16+K13</f>
        <v>9.1481481481481469E-2</v>
      </c>
      <c r="L16" s="106">
        <v>1.2775462962962962E-3</v>
      </c>
      <c r="M16" s="97">
        <f t="shared" si="0"/>
        <v>1.240000000000002</v>
      </c>
      <c r="N16" s="92"/>
    </row>
    <row r="17" spans="1:16" s="2" customFormat="1" ht="30" customHeight="1">
      <c r="A17" s="585"/>
      <c r="B17" s="88">
        <v>11</v>
      </c>
      <c r="C17" s="14" t="s">
        <v>34</v>
      </c>
      <c r="D17" s="22">
        <v>10</v>
      </c>
      <c r="E17" s="26">
        <v>42.4</v>
      </c>
      <c r="F17" s="26">
        <v>42.87</v>
      </c>
      <c r="G17" s="23">
        <v>498</v>
      </c>
      <c r="H17" s="23">
        <f t="shared" si="1"/>
        <v>24</v>
      </c>
      <c r="I17" s="24">
        <v>0.25741898148148151</v>
      </c>
      <c r="J17" s="27">
        <f t="shared" si="2"/>
        <v>1.2662037037037083E-2</v>
      </c>
      <c r="K17" s="115">
        <f>J17+K14</f>
        <v>8.365740740740743E-2</v>
      </c>
      <c r="L17" s="106">
        <v>1.2651620370370371E-3</v>
      </c>
      <c r="M17" s="97">
        <f t="shared" si="0"/>
        <v>0.46999999999999886</v>
      </c>
      <c r="N17" s="92"/>
    </row>
    <row r="18" spans="1:16" ht="30" customHeight="1" thickBot="1">
      <c r="A18" s="585"/>
      <c r="B18" s="88">
        <v>12</v>
      </c>
      <c r="C18" s="14" t="s">
        <v>36</v>
      </c>
      <c r="D18" s="22">
        <v>3</v>
      </c>
      <c r="E18" s="127">
        <v>41.74</v>
      </c>
      <c r="F18" s="127">
        <v>42.25</v>
      </c>
      <c r="G18" s="23">
        <v>556</v>
      </c>
      <c r="H18" s="23">
        <f t="shared" si="1"/>
        <v>58</v>
      </c>
      <c r="I18" s="24">
        <v>0.2863194444444444</v>
      </c>
      <c r="J18" s="25">
        <f t="shared" si="2"/>
        <v>2.8900462962962892E-2</v>
      </c>
      <c r="K18" s="115">
        <f>J18+K15</f>
        <v>0.1111805555555555</v>
      </c>
      <c r="L18" s="106">
        <v>1.0378472222222221E-3</v>
      </c>
      <c r="M18" s="97">
        <f t="shared" si="0"/>
        <v>0.50999999999999801</v>
      </c>
      <c r="N18" s="92"/>
      <c r="P18" t="s">
        <v>142</v>
      </c>
    </row>
    <row r="19" spans="1:16" ht="30" customHeight="1" thickBot="1">
      <c r="A19" s="585"/>
      <c r="B19" s="88">
        <v>13</v>
      </c>
      <c r="C19" s="14" t="s">
        <v>32</v>
      </c>
      <c r="D19" s="125">
        <v>10</v>
      </c>
      <c r="E19" s="128">
        <v>41.59</v>
      </c>
      <c r="F19" s="128">
        <v>42.17</v>
      </c>
      <c r="G19" s="129">
        <v>577</v>
      </c>
      <c r="H19" s="23">
        <f t="shared" si="1"/>
        <v>21</v>
      </c>
      <c r="I19" s="24">
        <v>0.29737268518518517</v>
      </c>
      <c r="J19" s="25">
        <f t="shared" si="2"/>
        <v>1.1053240740740766E-2</v>
      </c>
      <c r="K19" s="115">
        <f>J19+K16</f>
        <v>0.10253472222222224</v>
      </c>
      <c r="L19" s="106">
        <v>1.2664351851851851E-3</v>
      </c>
      <c r="M19" s="120">
        <f t="shared" si="0"/>
        <v>0.57999999999999829</v>
      </c>
      <c r="N19" s="92"/>
    </row>
    <row r="20" spans="1:16" s="2" customFormat="1" ht="30" customHeight="1" thickBot="1">
      <c r="A20" s="585"/>
      <c r="B20" s="88">
        <v>14</v>
      </c>
      <c r="C20" s="14" t="s">
        <v>36</v>
      </c>
      <c r="D20" s="125">
        <v>88</v>
      </c>
      <c r="E20" s="140">
        <v>41.56</v>
      </c>
      <c r="F20" s="155">
        <v>42.19</v>
      </c>
      <c r="G20" s="23">
        <v>604</v>
      </c>
      <c r="H20" s="23">
        <f t="shared" si="1"/>
        <v>27</v>
      </c>
      <c r="I20" s="24">
        <v>0.31135416666666665</v>
      </c>
      <c r="J20" s="25">
        <f t="shared" si="2"/>
        <v>1.3981481481481484E-2</v>
      </c>
      <c r="K20" s="115">
        <f>J20+K18</f>
        <v>0.12516203703703699</v>
      </c>
      <c r="L20" s="106">
        <v>1.2850694444444444E-3</v>
      </c>
      <c r="M20" s="97">
        <f t="shared" si="0"/>
        <v>0.62999999999999545</v>
      </c>
      <c r="N20" s="92"/>
    </row>
    <row r="21" spans="1:16" s="2" customFormat="1" ht="30" customHeight="1" thickBot="1">
      <c r="A21" s="585"/>
      <c r="B21" s="88">
        <v>15</v>
      </c>
      <c r="C21" s="14" t="s">
        <v>34</v>
      </c>
      <c r="D21" s="22">
        <v>5</v>
      </c>
      <c r="E21" s="157">
        <v>41.99</v>
      </c>
      <c r="F21" s="128">
        <v>42.4</v>
      </c>
      <c r="G21" s="129">
        <v>639</v>
      </c>
      <c r="H21" s="23">
        <f t="shared" si="1"/>
        <v>35</v>
      </c>
      <c r="I21" s="24">
        <v>0.32931712962962961</v>
      </c>
      <c r="J21" s="25">
        <f t="shared" si="2"/>
        <v>1.7962962962962958E-2</v>
      </c>
      <c r="K21" s="116">
        <f>J21+K17</f>
        <v>0.10162037037037039</v>
      </c>
      <c r="L21" s="106">
        <v>1.2803240740740741E-3</v>
      </c>
      <c r="M21" s="119">
        <f t="shared" si="0"/>
        <v>0.40999999999999659</v>
      </c>
      <c r="N21" s="98">
        <f>AVERAGE(M21,M17,M14,M11,M8)</f>
        <v>0.58599999999999852</v>
      </c>
      <c r="O21" s="132" t="s">
        <v>212</v>
      </c>
    </row>
    <row r="22" spans="1:16" s="2" customFormat="1" ht="30" customHeight="1" thickBot="1">
      <c r="A22" s="585"/>
      <c r="B22" s="88">
        <v>16</v>
      </c>
      <c r="C22" s="14" t="s">
        <v>32</v>
      </c>
      <c r="D22" s="152">
        <v>14</v>
      </c>
      <c r="E22" s="28">
        <v>41.9</v>
      </c>
      <c r="F22" s="158">
        <v>42.55</v>
      </c>
      <c r="G22" s="23">
        <v>655</v>
      </c>
      <c r="H22" s="23">
        <f t="shared" si="1"/>
        <v>16</v>
      </c>
      <c r="I22" s="29">
        <v>0.33974537037037034</v>
      </c>
      <c r="J22" s="27">
        <f t="shared" si="2"/>
        <v>1.0428240740740724E-2</v>
      </c>
      <c r="K22" s="116">
        <f>J22+K19</f>
        <v>0.11296296296296296</v>
      </c>
      <c r="L22" s="111">
        <v>1.2577546296296297E-3</v>
      </c>
      <c r="M22" s="97">
        <f t="shared" si="0"/>
        <v>0.64999999999999858</v>
      </c>
      <c r="N22" s="98">
        <f>AVERAGE(M22,M19,M19,M16,M13,M10,M7)</f>
        <v>0.87571428571428511</v>
      </c>
      <c r="O22" s="132" t="s">
        <v>214</v>
      </c>
    </row>
    <row r="23" spans="1:16" ht="30" customHeight="1" thickBot="1">
      <c r="A23" s="585"/>
      <c r="B23" s="89" t="s">
        <v>157</v>
      </c>
      <c r="C23" s="18" t="s">
        <v>36</v>
      </c>
      <c r="D23" s="30">
        <v>6</v>
      </c>
      <c r="E23" s="144">
        <v>41.63</v>
      </c>
      <c r="F23" s="124">
        <v>42.11</v>
      </c>
      <c r="G23" s="133">
        <v>685</v>
      </c>
      <c r="H23" s="31">
        <f>G23-G22</f>
        <v>30</v>
      </c>
      <c r="I23" s="33">
        <v>0.3536111111111111</v>
      </c>
      <c r="J23" s="34">
        <f t="shared" si="2"/>
        <v>1.3865740740740762E-2</v>
      </c>
      <c r="K23" s="449">
        <f>J23+K20</f>
        <v>0.13902777777777775</v>
      </c>
      <c r="L23" s="451">
        <f>SUM(L7:L22)</f>
        <v>2.0185416666666664E-2</v>
      </c>
      <c r="M23" s="450">
        <f t="shared" si="0"/>
        <v>0.47999999999999687</v>
      </c>
      <c r="N23" s="101">
        <f>AVERAGE(M23,M20,M18,M15,M12,M9)</f>
        <v>0.62999999999999778</v>
      </c>
      <c r="O23" s="132" t="s">
        <v>221</v>
      </c>
    </row>
    <row r="24" spans="1:16" ht="20.25" customHeight="1" thickBot="1">
      <c r="A24" s="586"/>
      <c r="B24" s="583" t="s">
        <v>198</v>
      </c>
      <c r="C24" s="583"/>
      <c r="D24" s="583"/>
      <c r="E24" s="91">
        <f>AVERAGE(E7:E23)</f>
        <v>41.927647058823531</v>
      </c>
      <c r="F24" s="108">
        <f>SUMPRODUCT(F7:F23,H7:H23)/G23</f>
        <v>42.679182481751823</v>
      </c>
      <c r="L24" s="452" t="s">
        <v>303</v>
      </c>
    </row>
  </sheetData>
  <mergeCells count="17">
    <mergeCell ref="A7:A24"/>
    <mergeCell ref="B24:D24"/>
    <mergeCell ref="P5:S5"/>
    <mergeCell ref="I5:I6"/>
    <mergeCell ref="J5:K5"/>
    <mergeCell ref="B5:B6"/>
    <mergeCell ref="C5:C6"/>
    <mergeCell ref="D5:D6"/>
    <mergeCell ref="G5:G6"/>
    <mergeCell ref="E5:E6"/>
    <mergeCell ref="F5:F6"/>
    <mergeCell ref="A1:N1"/>
    <mergeCell ref="A3:N3"/>
    <mergeCell ref="A5:A6"/>
    <mergeCell ref="H5:H6"/>
    <mergeCell ref="L5:L6"/>
    <mergeCell ref="M5:N5"/>
  </mergeCells>
  <phoneticPr fontId="7" type="noConversion"/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S24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6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89</v>
      </c>
      <c r="B7" s="96">
        <v>1</v>
      </c>
      <c r="C7" s="17" t="s">
        <v>90</v>
      </c>
      <c r="D7" s="19">
        <v>14</v>
      </c>
      <c r="E7" s="35">
        <v>42.6</v>
      </c>
      <c r="F7" s="35">
        <v>43.33</v>
      </c>
      <c r="G7" s="20">
        <v>28</v>
      </c>
      <c r="H7" s="20">
        <f>G7</f>
        <v>28</v>
      </c>
      <c r="I7" s="21">
        <v>1.5590277777777778E-2</v>
      </c>
      <c r="J7" s="21">
        <f>I7</f>
        <v>1.5590277777777778E-2</v>
      </c>
      <c r="K7" s="114">
        <f>J7</f>
        <v>1.5590277777777778E-2</v>
      </c>
      <c r="L7" s="107">
        <v>1.4515046296296296E-3</v>
      </c>
      <c r="M7" s="99">
        <f>F7-E7</f>
        <v>0.72999999999999687</v>
      </c>
      <c r="N7" s="95"/>
      <c r="P7" s="3">
        <v>1</v>
      </c>
      <c r="Q7" s="10"/>
      <c r="R7" s="10">
        <v>8</v>
      </c>
      <c r="S7" s="13" t="s">
        <v>113</v>
      </c>
    </row>
    <row r="8" spans="1:19" s="2" customFormat="1" ht="30" customHeight="1">
      <c r="A8" s="585"/>
      <c r="B8" s="88">
        <v>2</v>
      </c>
      <c r="C8" s="14" t="s">
        <v>93</v>
      </c>
      <c r="D8" s="22">
        <v>7</v>
      </c>
      <c r="E8" s="26">
        <v>41.73</v>
      </c>
      <c r="F8" s="26">
        <v>42.63</v>
      </c>
      <c r="G8" s="23">
        <v>84</v>
      </c>
      <c r="H8" s="23">
        <f>G8-G7</f>
        <v>56</v>
      </c>
      <c r="I8" s="24">
        <v>4.3969907407407409E-2</v>
      </c>
      <c r="J8" s="25">
        <f>I8-I7</f>
        <v>2.837962962962963E-2</v>
      </c>
      <c r="K8" s="115">
        <f>J8</f>
        <v>2.837962962962963E-2</v>
      </c>
      <c r="L8" s="106">
        <v>1.267361111111111E-3</v>
      </c>
      <c r="M8" s="97">
        <f t="shared" ref="M8:M23" si="0">F8-E8</f>
        <v>0.90000000000000568</v>
      </c>
      <c r="N8" s="92"/>
      <c r="P8" s="3">
        <v>2</v>
      </c>
      <c r="Q8" s="10">
        <v>10</v>
      </c>
      <c r="R8" s="10"/>
      <c r="S8" s="13" t="s">
        <v>149</v>
      </c>
    </row>
    <row r="9" spans="1:19" s="2" customFormat="1" ht="30" customHeight="1">
      <c r="A9" s="585"/>
      <c r="B9" s="88">
        <v>3</v>
      </c>
      <c r="C9" s="14" t="s">
        <v>95</v>
      </c>
      <c r="D9" s="22">
        <v>21</v>
      </c>
      <c r="E9" s="26">
        <v>42.28</v>
      </c>
      <c r="F9" s="26">
        <v>43.01</v>
      </c>
      <c r="G9" s="23">
        <v>121</v>
      </c>
      <c r="H9" s="23">
        <f t="shared" ref="H9:H22" si="1">G9-G8</f>
        <v>37</v>
      </c>
      <c r="I9" s="24">
        <v>6.3194444444444442E-2</v>
      </c>
      <c r="J9" s="25">
        <f t="shared" ref="J9:J23" si="2">I9-I8</f>
        <v>1.9224537037037033E-2</v>
      </c>
      <c r="K9" s="115">
        <f>J9</f>
        <v>1.9224537037037033E-2</v>
      </c>
      <c r="L9" s="106">
        <v>1.2850694444444444E-3</v>
      </c>
      <c r="M9" s="120">
        <f t="shared" si="0"/>
        <v>0.72999999999999687</v>
      </c>
      <c r="N9" s="92"/>
      <c r="P9" s="3">
        <v>3</v>
      </c>
      <c r="Q9" s="10">
        <v>5</v>
      </c>
      <c r="R9" s="10"/>
      <c r="S9" s="13" t="s">
        <v>148</v>
      </c>
    </row>
    <row r="10" spans="1:19" s="2" customFormat="1" ht="30" customHeight="1">
      <c r="A10" s="585"/>
      <c r="B10" s="88">
        <v>4</v>
      </c>
      <c r="C10" s="14" t="s">
        <v>90</v>
      </c>
      <c r="D10" s="22">
        <v>14</v>
      </c>
      <c r="E10" s="26">
        <v>42.29</v>
      </c>
      <c r="F10" s="26">
        <v>44.96</v>
      </c>
      <c r="G10" s="23">
        <v>145</v>
      </c>
      <c r="H10" s="23">
        <f t="shared" si="1"/>
        <v>24</v>
      </c>
      <c r="I10" s="24">
        <v>7.6481481481481484E-2</v>
      </c>
      <c r="J10" s="25">
        <f t="shared" si="2"/>
        <v>1.3287037037037042E-2</v>
      </c>
      <c r="K10" s="115">
        <f>K7+J10</f>
        <v>2.8877314814814821E-2</v>
      </c>
      <c r="L10" s="106">
        <v>1.321412037037037E-3</v>
      </c>
      <c r="M10" s="97">
        <f t="shared" si="0"/>
        <v>2.6700000000000017</v>
      </c>
      <c r="N10" s="92"/>
      <c r="P10" s="3">
        <v>4</v>
      </c>
      <c r="Q10" s="10"/>
      <c r="R10" s="10">
        <v>5</v>
      </c>
      <c r="S10" s="13" t="s">
        <v>141</v>
      </c>
    </row>
    <row r="11" spans="1:19" s="2" customFormat="1" ht="30" customHeight="1">
      <c r="A11" s="585"/>
      <c r="B11" s="88">
        <v>5</v>
      </c>
      <c r="C11" s="14" t="s">
        <v>93</v>
      </c>
      <c r="D11" s="22">
        <v>7</v>
      </c>
      <c r="E11" s="26">
        <v>41.43</v>
      </c>
      <c r="F11" s="26">
        <v>42.15</v>
      </c>
      <c r="G11" s="23">
        <v>207</v>
      </c>
      <c r="H11" s="23">
        <f t="shared" si="1"/>
        <v>62</v>
      </c>
      <c r="I11" s="24">
        <v>0.10751157407407408</v>
      </c>
      <c r="J11" s="25">
        <f t="shared" si="2"/>
        <v>3.1030092592592595E-2</v>
      </c>
      <c r="K11" s="115">
        <f>K8+J11</f>
        <v>5.9409722222222225E-2</v>
      </c>
      <c r="L11" s="106">
        <v>1.2637731481481482E-3</v>
      </c>
      <c r="M11" s="97">
        <f t="shared" si="0"/>
        <v>0.71999999999999886</v>
      </c>
      <c r="N11" s="92"/>
    </row>
    <row r="12" spans="1:19" s="2" customFormat="1" ht="30" customHeight="1">
      <c r="A12" s="585"/>
      <c r="B12" s="88">
        <v>6</v>
      </c>
      <c r="C12" s="14" t="s">
        <v>90</v>
      </c>
      <c r="D12" s="22">
        <v>15</v>
      </c>
      <c r="E12" s="26">
        <v>41.96</v>
      </c>
      <c r="F12" s="26">
        <v>43.07</v>
      </c>
      <c r="G12" s="23">
        <v>247</v>
      </c>
      <c r="H12" s="23">
        <f t="shared" si="1"/>
        <v>40</v>
      </c>
      <c r="I12" s="24">
        <v>0.12821759259259261</v>
      </c>
      <c r="J12" s="25">
        <f t="shared" si="2"/>
        <v>2.0706018518518526E-2</v>
      </c>
      <c r="K12" s="115">
        <f>K10+J12</f>
        <v>4.9583333333333347E-2</v>
      </c>
      <c r="L12" s="106">
        <v>1.2780092592592593E-3</v>
      </c>
      <c r="M12" s="97">
        <f t="shared" si="0"/>
        <v>1.1099999999999994</v>
      </c>
      <c r="N12" s="92"/>
      <c r="R12" s="16"/>
    </row>
    <row r="13" spans="1:19" s="2" customFormat="1" ht="30" customHeight="1">
      <c r="A13" s="585"/>
      <c r="B13" s="88">
        <v>7</v>
      </c>
      <c r="C13" s="14" t="s">
        <v>95</v>
      </c>
      <c r="D13" s="22">
        <v>9</v>
      </c>
      <c r="E13" s="26">
        <v>42</v>
      </c>
      <c r="F13" s="26">
        <v>43.03</v>
      </c>
      <c r="G13" s="23">
        <v>288</v>
      </c>
      <c r="H13" s="23">
        <f t="shared" si="1"/>
        <v>41</v>
      </c>
      <c r="I13" s="24">
        <v>0.14947916666666666</v>
      </c>
      <c r="J13" s="25">
        <f t="shared" si="2"/>
        <v>2.1261574074074058E-2</v>
      </c>
      <c r="K13" s="115">
        <f>K9+J13</f>
        <v>4.0486111111111091E-2</v>
      </c>
      <c r="L13" s="106">
        <v>1.3298611111111113E-3</v>
      </c>
      <c r="M13" s="97">
        <f t="shared" si="0"/>
        <v>1.0300000000000011</v>
      </c>
      <c r="N13" s="92"/>
    </row>
    <row r="14" spans="1:19" s="2" customFormat="1" ht="30" customHeight="1" thickBot="1">
      <c r="A14" s="585"/>
      <c r="B14" s="88">
        <v>8</v>
      </c>
      <c r="C14" s="14" t="s">
        <v>93</v>
      </c>
      <c r="D14" s="22">
        <v>13</v>
      </c>
      <c r="E14" s="127">
        <v>41.36</v>
      </c>
      <c r="F14" s="127">
        <v>42.02</v>
      </c>
      <c r="G14" s="23">
        <v>351</v>
      </c>
      <c r="H14" s="23">
        <f t="shared" si="1"/>
        <v>63</v>
      </c>
      <c r="I14" s="24">
        <v>0.18090277777777777</v>
      </c>
      <c r="J14" s="25">
        <f t="shared" si="2"/>
        <v>3.142361111111111E-2</v>
      </c>
      <c r="K14" s="115">
        <f>K11+J14</f>
        <v>9.0833333333333335E-2</v>
      </c>
      <c r="L14" s="106">
        <v>1.277662037037037E-3</v>
      </c>
      <c r="M14" s="97">
        <f t="shared" si="0"/>
        <v>0.66000000000000369</v>
      </c>
      <c r="N14" s="92"/>
    </row>
    <row r="15" spans="1:19" s="2" customFormat="1" ht="30" customHeight="1" thickBot="1">
      <c r="A15" s="585"/>
      <c r="B15" s="88">
        <v>9</v>
      </c>
      <c r="C15" s="14" t="s">
        <v>95</v>
      </c>
      <c r="D15" s="125">
        <v>12</v>
      </c>
      <c r="E15" s="128">
        <v>41.85</v>
      </c>
      <c r="F15" s="128">
        <v>42.91</v>
      </c>
      <c r="G15" s="129">
        <v>388</v>
      </c>
      <c r="H15" s="23">
        <f t="shared" si="1"/>
        <v>37</v>
      </c>
      <c r="I15" s="24">
        <v>0.20005787037037037</v>
      </c>
      <c r="J15" s="25">
        <f t="shared" si="2"/>
        <v>1.9155092592592599E-2</v>
      </c>
      <c r="K15" s="115">
        <f>K13+J15</f>
        <v>5.9641203703703689E-2</v>
      </c>
      <c r="L15" s="106">
        <v>1.2744212962962963E-3</v>
      </c>
      <c r="M15" s="97">
        <f t="shared" si="0"/>
        <v>1.0599999999999952</v>
      </c>
      <c r="N15" s="92"/>
    </row>
    <row r="16" spans="1:19" s="2" customFormat="1" ht="30" customHeight="1" thickBot="1">
      <c r="A16" s="585"/>
      <c r="B16" s="88">
        <v>10</v>
      </c>
      <c r="C16" s="14" t="s">
        <v>90</v>
      </c>
      <c r="D16" s="22">
        <v>21</v>
      </c>
      <c r="E16" s="149">
        <v>42.04</v>
      </c>
      <c r="F16" s="87">
        <v>42.74</v>
      </c>
      <c r="G16" s="23">
        <v>428</v>
      </c>
      <c r="H16" s="23">
        <f t="shared" si="1"/>
        <v>40</v>
      </c>
      <c r="I16" s="24">
        <v>0.22223379629629628</v>
      </c>
      <c r="J16" s="25">
        <f t="shared" si="2"/>
        <v>2.2175925925925905E-2</v>
      </c>
      <c r="K16" s="115">
        <f>J16+K12</f>
        <v>7.1759259259259245E-2</v>
      </c>
      <c r="L16" s="106">
        <v>1.2793981481481482E-3</v>
      </c>
      <c r="M16" s="97">
        <f t="shared" si="0"/>
        <v>0.70000000000000284</v>
      </c>
      <c r="N16" s="92"/>
    </row>
    <row r="17" spans="1:15" s="2" customFormat="1" ht="30" customHeight="1" thickBot="1">
      <c r="A17" s="585"/>
      <c r="B17" s="88">
        <v>11</v>
      </c>
      <c r="C17" s="14" t="s">
        <v>93</v>
      </c>
      <c r="D17" s="125">
        <v>6</v>
      </c>
      <c r="E17" s="140">
        <v>41.1</v>
      </c>
      <c r="F17" s="126">
        <v>41.82</v>
      </c>
      <c r="G17" s="23">
        <v>484</v>
      </c>
      <c r="H17" s="23">
        <f t="shared" si="1"/>
        <v>56</v>
      </c>
      <c r="I17" s="24">
        <v>0.2502314814814815</v>
      </c>
      <c r="J17" s="27">
        <f t="shared" si="2"/>
        <v>2.7997685185185223E-2</v>
      </c>
      <c r="K17" s="115">
        <f>J17+K14</f>
        <v>0.11883101851851856</v>
      </c>
      <c r="L17" s="106">
        <v>1.3667824074074075E-3</v>
      </c>
      <c r="M17" s="97">
        <f t="shared" si="0"/>
        <v>0.71999999999999886</v>
      </c>
      <c r="N17" s="92"/>
    </row>
    <row r="18" spans="1:15" ht="30" customHeight="1">
      <c r="A18" s="585"/>
      <c r="B18" s="88">
        <v>12</v>
      </c>
      <c r="C18" s="14" t="s">
        <v>95</v>
      </c>
      <c r="D18" s="22">
        <v>2</v>
      </c>
      <c r="E18" s="87">
        <v>42.18</v>
      </c>
      <c r="F18" s="26">
        <v>43.13</v>
      </c>
      <c r="G18" s="23">
        <v>514</v>
      </c>
      <c r="H18" s="23">
        <f t="shared" si="1"/>
        <v>30</v>
      </c>
      <c r="I18" s="24">
        <v>0.26597222222222222</v>
      </c>
      <c r="J18" s="25">
        <f t="shared" si="2"/>
        <v>1.5740740740740722E-2</v>
      </c>
      <c r="K18" s="115">
        <f>J18+K15</f>
        <v>7.5381944444444404E-2</v>
      </c>
      <c r="L18" s="106">
        <v>1.2659722222222222E-3</v>
      </c>
      <c r="M18" s="97">
        <f t="shared" si="0"/>
        <v>0.95000000000000284</v>
      </c>
      <c r="N18" s="92"/>
    </row>
    <row r="19" spans="1:15" ht="30" customHeight="1" thickBot="1">
      <c r="A19" s="585"/>
      <c r="B19" s="88">
        <v>13</v>
      </c>
      <c r="C19" s="14" t="s">
        <v>93</v>
      </c>
      <c r="D19" s="22">
        <v>5</v>
      </c>
      <c r="E19" s="26">
        <v>41.35</v>
      </c>
      <c r="F19" s="127">
        <v>42.12</v>
      </c>
      <c r="G19" s="23">
        <v>558</v>
      </c>
      <c r="H19" s="23">
        <f t="shared" si="1"/>
        <v>44</v>
      </c>
      <c r="I19" s="24">
        <v>0.28819444444444448</v>
      </c>
      <c r="J19" s="25">
        <f t="shared" si="2"/>
        <v>2.2222222222222254E-2</v>
      </c>
      <c r="K19" s="115">
        <f>J19+K17</f>
        <v>0.14105324074074083</v>
      </c>
      <c r="L19" s="106">
        <v>1.2659722222222222E-3</v>
      </c>
      <c r="M19" s="97">
        <f t="shared" si="0"/>
        <v>0.76999999999999602</v>
      </c>
      <c r="N19" s="92"/>
    </row>
    <row r="20" spans="1:15" s="2" customFormat="1" ht="30" customHeight="1" thickBot="1">
      <c r="A20" s="585"/>
      <c r="B20" s="88">
        <v>14</v>
      </c>
      <c r="C20" s="14" t="s">
        <v>90</v>
      </c>
      <c r="D20" s="22">
        <v>15</v>
      </c>
      <c r="E20" s="130">
        <v>41.9</v>
      </c>
      <c r="F20" s="128">
        <v>42.35</v>
      </c>
      <c r="G20" s="129">
        <v>601</v>
      </c>
      <c r="H20" s="23">
        <f t="shared" si="1"/>
        <v>43</v>
      </c>
      <c r="I20" s="24">
        <v>0.31006944444444445</v>
      </c>
      <c r="J20" s="25">
        <f t="shared" si="2"/>
        <v>2.1874999999999978E-2</v>
      </c>
      <c r="K20" s="115">
        <f>J20+K16</f>
        <v>9.3634259259259223E-2</v>
      </c>
      <c r="L20" s="106">
        <v>1.2715277777777779E-3</v>
      </c>
      <c r="M20" s="119">
        <f t="shared" si="0"/>
        <v>0.45000000000000284</v>
      </c>
      <c r="N20" s="92"/>
    </row>
    <row r="21" spans="1:15" s="2" customFormat="1" ht="30" customHeight="1" thickBot="1">
      <c r="A21" s="585"/>
      <c r="B21" s="88">
        <v>15</v>
      </c>
      <c r="C21" s="14" t="s">
        <v>95</v>
      </c>
      <c r="D21" s="22">
        <v>1</v>
      </c>
      <c r="E21" s="26">
        <v>42.64</v>
      </c>
      <c r="F21" s="149">
        <v>44.93</v>
      </c>
      <c r="G21" s="23">
        <v>619</v>
      </c>
      <c r="H21" s="23">
        <f t="shared" si="1"/>
        <v>18</v>
      </c>
      <c r="I21" s="24">
        <v>0.32018518518518518</v>
      </c>
      <c r="J21" s="25">
        <f t="shared" si="2"/>
        <v>1.0115740740740731E-2</v>
      </c>
      <c r="K21" s="116">
        <f>J21+K18</f>
        <v>8.5497685185185135E-2</v>
      </c>
      <c r="L21" s="106">
        <v>1.2793981481481482E-3</v>
      </c>
      <c r="M21" s="97">
        <f t="shared" si="0"/>
        <v>2.2899999999999991</v>
      </c>
      <c r="N21" s="98">
        <f>AVERAGE(M21,M18,M15,M13,M9)</f>
        <v>1.2119999999999991</v>
      </c>
      <c r="O21" s="132" t="s">
        <v>230</v>
      </c>
    </row>
    <row r="22" spans="1:15" s="2" customFormat="1" ht="30" customHeight="1" thickBot="1">
      <c r="A22" s="585"/>
      <c r="B22" s="88">
        <v>16</v>
      </c>
      <c r="C22" s="14" t="s">
        <v>93</v>
      </c>
      <c r="D22" s="22">
        <v>6</v>
      </c>
      <c r="E22" s="145">
        <v>41.3</v>
      </c>
      <c r="F22" s="140">
        <v>41.73</v>
      </c>
      <c r="G22" s="129">
        <v>654</v>
      </c>
      <c r="H22" s="23">
        <f t="shared" si="1"/>
        <v>35</v>
      </c>
      <c r="I22" s="29">
        <v>0.33960648148148148</v>
      </c>
      <c r="J22" s="27">
        <f t="shared" si="2"/>
        <v>1.9421296296296298E-2</v>
      </c>
      <c r="K22" s="116">
        <f>J22+K19</f>
        <v>0.16047453703703712</v>
      </c>
      <c r="L22" s="106">
        <v>1.2778935185185187E-3</v>
      </c>
      <c r="M22" s="119">
        <f t="shared" si="0"/>
        <v>0.42999999999999972</v>
      </c>
      <c r="N22" s="98">
        <f>AVERAGE(M22,M19,M17,M14,M11,M8)</f>
        <v>0.70000000000000051</v>
      </c>
      <c r="O22" s="132" t="s">
        <v>232</v>
      </c>
    </row>
    <row r="23" spans="1:15" ht="30" customHeight="1" thickBot="1">
      <c r="A23" s="585"/>
      <c r="B23" s="89" t="s">
        <v>157</v>
      </c>
      <c r="C23" s="18" t="s">
        <v>90</v>
      </c>
      <c r="D23" s="121">
        <v>1</v>
      </c>
      <c r="E23" s="123">
        <v>41.82</v>
      </c>
      <c r="F23" s="147">
        <v>42.62</v>
      </c>
      <c r="G23" s="31">
        <v>684</v>
      </c>
      <c r="H23" s="31">
        <f>G23-G22</f>
        <v>30</v>
      </c>
      <c r="I23" s="33">
        <v>0.3536111111111111</v>
      </c>
      <c r="J23" s="34">
        <f t="shared" si="2"/>
        <v>1.4004629629629617E-2</v>
      </c>
      <c r="K23" s="117">
        <f>J23+K20</f>
        <v>0.10763888888888884</v>
      </c>
      <c r="L23" s="451">
        <f>SUM(L7:L22)</f>
        <v>2.0756018518518521E-2</v>
      </c>
      <c r="M23" s="100">
        <f t="shared" si="0"/>
        <v>0.79999999999999716</v>
      </c>
      <c r="N23" s="101">
        <f>AVERAGE(M23,M20,M16,M12,M10,M7)</f>
        <v>1.0766666666666669</v>
      </c>
      <c r="O23" s="132" t="s">
        <v>233</v>
      </c>
    </row>
    <row r="24" spans="1:15" ht="20.25" customHeight="1" thickBot="1">
      <c r="A24" s="586"/>
      <c r="B24" s="583" t="s">
        <v>198</v>
      </c>
      <c r="C24" s="583"/>
      <c r="D24" s="583"/>
      <c r="E24" s="91">
        <f>AVERAGE(E7:E23)</f>
        <v>41.872352941176473</v>
      </c>
      <c r="F24" s="108">
        <f>SUMPRODUCT(F7:F23,H7:H23)/G23</f>
        <v>42.651798245614032</v>
      </c>
      <c r="L24" s="452" t="s">
        <v>303</v>
      </c>
    </row>
  </sheetData>
  <mergeCells count="17">
    <mergeCell ref="A7:A24"/>
    <mergeCell ref="B24:D24"/>
    <mergeCell ref="P5:S5"/>
    <mergeCell ref="E5:E6"/>
    <mergeCell ref="I5:I6"/>
    <mergeCell ref="J5:K5"/>
    <mergeCell ref="B5:B6"/>
    <mergeCell ref="C5:C6"/>
    <mergeCell ref="D5:D6"/>
    <mergeCell ref="G5:G6"/>
    <mergeCell ref="F5:F6"/>
    <mergeCell ref="A1:N1"/>
    <mergeCell ref="A3:N3"/>
    <mergeCell ref="A5:A6"/>
    <mergeCell ref="H5:H6"/>
    <mergeCell ref="L5:L6"/>
    <mergeCell ref="M5:N5"/>
  </mergeCells>
  <phoneticPr fontId="7" type="noConversion"/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4"/>
  <sheetViews>
    <sheetView zoomScale="70" zoomScaleNormal="70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6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179</v>
      </c>
      <c r="B7" s="96">
        <v>1</v>
      </c>
      <c r="C7" s="17" t="s">
        <v>66</v>
      </c>
      <c r="D7" s="19">
        <v>11</v>
      </c>
      <c r="E7" s="35">
        <v>42.19</v>
      </c>
      <c r="F7" s="35">
        <v>43.19</v>
      </c>
      <c r="G7" s="20">
        <v>31</v>
      </c>
      <c r="H7" s="20">
        <f>G7</f>
        <v>31</v>
      </c>
      <c r="I7" s="21">
        <v>1.6898148148148148E-2</v>
      </c>
      <c r="J7" s="21">
        <f>I7</f>
        <v>1.6898148148148148E-2</v>
      </c>
      <c r="K7" s="114">
        <f>J7</f>
        <v>1.6898148148148148E-2</v>
      </c>
      <c r="L7" s="107">
        <v>1.3121527777777778E-3</v>
      </c>
      <c r="M7" s="99">
        <f>F7-E7</f>
        <v>1</v>
      </c>
      <c r="N7" s="95"/>
      <c r="P7" s="3">
        <v>1</v>
      </c>
      <c r="Q7" s="10"/>
      <c r="R7" s="10">
        <v>32</v>
      </c>
      <c r="S7" s="13" t="s">
        <v>150</v>
      </c>
    </row>
    <row r="8" spans="1:19" s="2" customFormat="1" ht="30" customHeight="1">
      <c r="A8" s="585"/>
      <c r="B8" s="88">
        <v>2</v>
      </c>
      <c r="C8" s="14" t="s">
        <v>62</v>
      </c>
      <c r="D8" s="22">
        <v>14</v>
      </c>
      <c r="E8" s="26">
        <v>42.68</v>
      </c>
      <c r="F8" s="26">
        <v>43.52</v>
      </c>
      <c r="G8" s="23">
        <v>64</v>
      </c>
      <c r="H8" s="23">
        <f>G8-G7</f>
        <v>33</v>
      </c>
      <c r="I8" s="24">
        <v>3.4317129629629628E-2</v>
      </c>
      <c r="J8" s="25">
        <f>I8-I7</f>
        <v>1.741898148148148E-2</v>
      </c>
      <c r="K8" s="115">
        <f>J8</f>
        <v>1.741898148148148E-2</v>
      </c>
      <c r="L8" s="106">
        <v>1.3148148148148147E-3</v>
      </c>
      <c r="M8" s="97">
        <f t="shared" ref="M8:M23" si="0">F8-E8</f>
        <v>0.84000000000000341</v>
      </c>
      <c r="N8" s="92"/>
      <c r="P8" s="3">
        <v>2</v>
      </c>
      <c r="Q8" s="10">
        <v>10</v>
      </c>
      <c r="R8" s="10"/>
      <c r="S8" s="13" t="s">
        <v>152</v>
      </c>
    </row>
    <row r="9" spans="1:19" s="2" customFormat="1" ht="30" customHeight="1">
      <c r="A9" s="585"/>
      <c r="B9" s="88">
        <v>3</v>
      </c>
      <c r="C9" s="14" t="s">
        <v>64</v>
      </c>
      <c r="D9" s="22">
        <v>11</v>
      </c>
      <c r="E9" s="26">
        <v>41.9</v>
      </c>
      <c r="F9" s="26">
        <v>42.96</v>
      </c>
      <c r="G9" s="23">
        <v>121</v>
      </c>
      <c r="H9" s="23">
        <f t="shared" ref="H9:H22" si="1">G9-G8</f>
        <v>57</v>
      </c>
      <c r="I9" s="24">
        <v>6.3449074074074074E-2</v>
      </c>
      <c r="J9" s="25">
        <f t="shared" ref="J9:J23" si="2">I9-I8</f>
        <v>2.9131944444444446E-2</v>
      </c>
      <c r="K9" s="115">
        <f>J9</f>
        <v>2.9131944444444446E-2</v>
      </c>
      <c r="L9" s="106">
        <v>1.2802083333333335E-3</v>
      </c>
      <c r="M9" s="97">
        <f t="shared" si="0"/>
        <v>1.0600000000000023</v>
      </c>
      <c r="N9" s="92"/>
      <c r="P9" s="3">
        <v>3</v>
      </c>
      <c r="Q9" s="10"/>
      <c r="R9" s="10">
        <v>22</v>
      </c>
      <c r="S9" s="13" t="s">
        <v>151</v>
      </c>
    </row>
    <row r="10" spans="1:19" s="2" customFormat="1" ht="30" customHeight="1">
      <c r="A10" s="585"/>
      <c r="B10" s="88">
        <v>4</v>
      </c>
      <c r="C10" s="14" t="s">
        <v>66</v>
      </c>
      <c r="D10" s="22">
        <v>1</v>
      </c>
      <c r="E10" s="26">
        <v>41.71</v>
      </c>
      <c r="F10" s="26">
        <v>42.8</v>
      </c>
      <c r="G10" s="23">
        <v>178</v>
      </c>
      <c r="H10" s="23">
        <f t="shared" si="1"/>
        <v>57</v>
      </c>
      <c r="I10" s="24">
        <v>9.2511574074074066E-2</v>
      </c>
      <c r="J10" s="25">
        <f t="shared" si="2"/>
        <v>2.9062499999999991E-2</v>
      </c>
      <c r="K10" s="115">
        <f t="shared" ref="K10:K23" si="3">K7+J10</f>
        <v>4.5960648148148139E-2</v>
      </c>
      <c r="L10" s="106">
        <v>1.2891203703703704E-3</v>
      </c>
      <c r="M10" s="97">
        <f t="shared" si="0"/>
        <v>1.0899999999999963</v>
      </c>
      <c r="N10" s="92"/>
      <c r="P10" s="3">
        <v>4</v>
      </c>
      <c r="Q10" s="10">
        <v>94</v>
      </c>
      <c r="R10" s="10"/>
      <c r="S10" s="13" t="s">
        <v>153</v>
      </c>
    </row>
    <row r="11" spans="1:19" s="2" customFormat="1" ht="30" customHeight="1">
      <c r="A11" s="585"/>
      <c r="B11" s="88">
        <v>5</v>
      </c>
      <c r="C11" s="14" t="s">
        <v>62</v>
      </c>
      <c r="D11" s="22">
        <v>4</v>
      </c>
      <c r="E11" s="26">
        <v>42.08</v>
      </c>
      <c r="F11" s="26">
        <v>42.67</v>
      </c>
      <c r="G11" s="23">
        <v>209</v>
      </c>
      <c r="H11" s="23">
        <f t="shared" si="1"/>
        <v>31</v>
      </c>
      <c r="I11" s="24">
        <v>0.10859953703703702</v>
      </c>
      <c r="J11" s="25">
        <f t="shared" si="2"/>
        <v>1.6087962962962957E-2</v>
      </c>
      <c r="K11" s="115">
        <f t="shared" si="3"/>
        <v>3.3506944444444436E-2</v>
      </c>
      <c r="L11" s="106">
        <v>1.2812500000000001E-3</v>
      </c>
      <c r="M11" s="97">
        <f t="shared" si="0"/>
        <v>0.59000000000000341</v>
      </c>
      <c r="N11" s="92"/>
    </row>
    <row r="12" spans="1:19" s="2" customFormat="1" ht="30" customHeight="1">
      <c r="A12" s="585"/>
      <c r="B12" s="88">
        <v>6</v>
      </c>
      <c r="C12" s="14" t="s">
        <v>64</v>
      </c>
      <c r="D12" s="22">
        <v>21</v>
      </c>
      <c r="E12" s="26">
        <v>42.21</v>
      </c>
      <c r="F12" s="26">
        <v>43.06</v>
      </c>
      <c r="G12" s="23">
        <v>246</v>
      </c>
      <c r="H12" s="23">
        <f t="shared" si="1"/>
        <v>37</v>
      </c>
      <c r="I12" s="24">
        <v>0.1278125</v>
      </c>
      <c r="J12" s="25">
        <f t="shared" si="2"/>
        <v>1.9212962962962973E-2</v>
      </c>
      <c r="K12" s="115">
        <f t="shared" si="3"/>
        <v>4.834490740740742E-2</v>
      </c>
      <c r="L12" s="106">
        <v>1.2699074074074073E-3</v>
      </c>
      <c r="M12" s="97">
        <f t="shared" si="0"/>
        <v>0.85000000000000142</v>
      </c>
      <c r="N12" s="92"/>
    </row>
    <row r="13" spans="1:19" s="2" customFormat="1" ht="30" customHeight="1">
      <c r="A13" s="585"/>
      <c r="B13" s="88">
        <v>7</v>
      </c>
      <c r="C13" s="14" t="s">
        <v>66</v>
      </c>
      <c r="D13" s="22">
        <v>14</v>
      </c>
      <c r="E13" s="26">
        <v>42.99</v>
      </c>
      <c r="F13" s="26">
        <v>44.72</v>
      </c>
      <c r="G13" s="23">
        <v>265</v>
      </c>
      <c r="H13" s="23">
        <f t="shared" si="1"/>
        <v>19</v>
      </c>
      <c r="I13" s="24">
        <v>0.13841435185185186</v>
      </c>
      <c r="J13" s="25">
        <f t="shared" si="2"/>
        <v>1.0601851851851862E-2</v>
      </c>
      <c r="K13" s="115">
        <f t="shared" si="3"/>
        <v>5.6562500000000002E-2</v>
      </c>
      <c r="L13" s="106">
        <v>1.2877314814814815E-3</v>
      </c>
      <c r="M13" s="97">
        <f t="shared" si="0"/>
        <v>1.7299999999999969</v>
      </c>
      <c r="N13" s="92"/>
    </row>
    <row r="14" spans="1:19" s="2" customFormat="1" ht="30" customHeight="1" thickBot="1">
      <c r="A14" s="585"/>
      <c r="B14" s="88">
        <v>8</v>
      </c>
      <c r="C14" s="14" t="s">
        <v>62</v>
      </c>
      <c r="D14" s="22">
        <v>7</v>
      </c>
      <c r="E14" s="26">
        <v>41.65</v>
      </c>
      <c r="F14" s="127">
        <v>42.68</v>
      </c>
      <c r="G14" s="23">
        <v>325</v>
      </c>
      <c r="H14" s="23">
        <f t="shared" si="1"/>
        <v>60</v>
      </c>
      <c r="I14" s="24">
        <v>0.1688425925925926</v>
      </c>
      <c r="J14" s="25">
        <f t="shared" si="2"/>
        <v>3.0428240740740742E-2</v>
      </c>
      <c r="K14" s="115">
        <f t="shared" si="3"/>
        <v>6.3935185185185178E-2</v>
      </c>
      <c r="L14" s="106">
        <v>1.2726851851851851E-3</v>
      </c>
      <c r="M14" s="97">
        <f t="shared" si="0"/>
        <v>1.0300000000000011</v>
      </c>
      <c r="N14" s="92"/>
    </row>
    <row r="15" spans="1:19" s="2" customFormat="1" ht="30" customHeight="1" thickBot="1">
      <c r="A15" s="585"/>
      <c r="B15" s="88">
        <v>9</v>
      </c>
      <c r="C15" s="14" t="s">
        <v>64</v>
      </c>
      <c r="D15" s="22">
        <v>3</v>
      </c>
      <c r="E15" s="130">
        <v>41.88</v>
      </c>
      <c r="F15" s="128">
        <v>42.49</v>
      </c>
      <c r="G15" s="129">
        <v>372</v>
      </c>
      <c r="H15" s="23">
        <f t="shared" si="1"/>
        <v>47</v>
      </c>
      <c r="I15" s="24">
        <v>0.19274305555555557</v>
      </c>
      <c r="J15" s="25">
        <f t="shared" si="2"/>
        <v>2.3900462962962971E-2</v>
      </c>
      <c r="K15" s="115">
        <f t="shared" si="3"/>
        <v>7.224537037037039E-2</v>
      </c>
      <c r="L15" s="106">
        <v>1.2774305555555555E-3</v>
      </c>
      <c r="M15" s="120">
        <f t="shared" si="0"/>
        <v>0.60999999999999943</v>
      </c>
      <c r="N15" s="92"/>
    </row>
    <row r="16" spans="1:19" s="2" customFormat="1" ht="30" customHeight="1">
      <c r="A16" s="585"/>
      <c r="B16" s="88">
        <v>10</v>
      </c>
      <c r="C16" s="14" t="s">
        <v>66</v>
      </c>
      <c r="D16" s="22">
        <v>2</v>
      </c>
      <c r="E16" s="26">
        <v>41.6</v>
      </c>
      <c r="F16" s="87">
        <v>42.44</v>
      </c>
      <c r="G16" s="23">
        <v>410</v>
      </c>
      <c r="H16" s="23">
        <f t="shared" si="1"/>
        <v>38</v>
      </c>
      <c r="I16" s="24">
        <v>0.21341435185185187</v>
      </c>
      <c r="J16" s="25">
        <f t="shared" si="2"/>
        <v>2.0671296296296299E-2</v>
      </c>
      <c r="K16" s="115">
        <f>K13+J16</f>
        <v>7.72337962962963E-2</v>
      </c>
      <c r="L16" s="106">
        <v>1.2663194444444443E-3</v>
      </c>
      <c r="M16" s="120">
        <f t="shared" si="0"/>
        <v>0.83999999999999631</v>
      </c>
      <c r="N16" s="92"/>
    </row>
    <row r="17" spans="1:15" s="2" customFormat="1" ht="30" customHeight="1" thickBot="1">
      <c r="A17" s="585"/>
      <c r="B17" s="88">
        <v>11</v>
      </c>
      <c r="C17" s="14" t="s">
        <v>62</v>
      </c>
      <c r="D17" s="22">
        <v>5</v>
      </c>
      <c r="E17" s="127">
        <v>42.61</v>
      </c>
      <c r="F17" s="26">
        <v>43.14</v>
      </c>
      <c r="G17" s="23">
        <v>441</v>
      </c>
      <c r="H17" s="23">
        <f t="shared" si="1"/>
        <v>31</v>
      </c>
      <c r="I17" s="24">
        <v>0.22967592592592592</v>
      </c>
      <c r="J17" s="27">
        <f t="shared" si="2"/>
        <v>1.6261574074074053E-2</v>
      </c>
      <c r="K17" s="115">
        <f t="shared" si="3"/>
        <v>8.0196759259259232E-2</v>
      </c>
      <c r="L17" s="106">
        <v>1.283912037037037E-3</v>
      </c>
      <c r="M17" s="97">
        <f t="shared" si="0"/>
        <v>0.53000000000000114</v>
      </c>
      <c r="N17" s="92"/>
    </row>
    <row r="18" spans="1:15" ht="30" customHeight="1" thickBot="1">
      <c r="A18" s="585"/>
      <c r="B18" s="88">
        <v>12</v>
      </c>
      <c r="C18" s="14" t="s">
        <v>64</v>
      </c>
      <c r="D18" s="125">
        <v>9</v>
      </c>
      <c r="E18" s="128">
        <v>41.65</v>
      </c>
      <c r="F18" s="142">
        <v>42.69</v>
      </c>
      <c r="G18" s="23">
        <v>485</v>
      </c>
      <c r="H18" s="23">
        <f t="shared" si="1"/>
        <v>44</v>
      </c>
      <c r="I18" s="24">
        <v>0.2521990740740741</v>
      </c>
      <c r="J18" s="25">
        <f t="shared" si="2"/>
        <v>2.2523148148148181E-2</v>
      </c>
      <c r="K18" s="115">
        <f t="shared" si="3"/>
        <v>9.4768518518518571E-2</v>
      </c>
      <c r="L18" s="106">
        <v>1.2767361111111111E-3</v>
      </c>
      <c r="M18" s="97">
        <f t="shared" si="0"/>
        <v>1.0399999999999991</v>
      </c>
      <c r="N18" s="92"/>
    </row>
    <row r="19" spans="1:15" ht="30" customHeight="1" thickBot="1">
      <c r="A19" s="585"/>
      <c r="B19" s="88">
        <v>13</v>
      </c>
      <c r="C19" s="14" t="s">
        <v>66</v>
      </c>
      <c r="D19" s="125">
        <v>6</v>
      </c>
      <c r="E19" s="140">
        <v>41.49</v>
      </c>
      <c r="F19" s="128">
        <v>42.35</v>
      </c>
      <c r="G19" s="129">
        <v>525</v>
      </c>
      <c r="H19" s="23">
        <f t="shared" si="1"/>
        <v>40</v>
      </c>
      <c r="I19" s="24">
        <v>0.27261574074074074</v>
      </c>
      <c r="J19" s="25">
        <f t="shared" si="2"/>
        <v>2.0416666666666639E-2</v>
      </c>
      <c r="K19" s="115">
        <f t="shared" si="3"/>
        <v>9.7650462962962939E-2</v>
      </c>
      <c r="L19" s="106">
        <v>1.2946759259259259E-3</v>
      </c>
      <c r="M19" s="97">
        <f t="shared" si="0"/>
        <v>0.85999999999999943</v>
      </c>
      <c r="N19" s="92"/>
    </row>
    <row r="20" spans="1:15" s="2" customFormat="1" ht="30" customHeight="1">
      <c r="A20" s="585"/>
      <c r="B20" s="88">
        <v>14</v>
      </c>
      <c r="C20" s="14" t="s">
        <v>62</v>
      </c>
      <c r="D20" s="22">
        <v>15</v>
      </c>
      <c r="E20" s="87">
        <v>41.58</v>
      </c>
      <c r="F20" s="87">
        <v>42.25</v>
      </c>
      <c r="G20" s="23">
        <v>553</v>
      </c>
      <c r="H20" s="23">
        <f t="shared" si="1"/>
        <v>28</v>
      </c>
      <c r="I20" s="24">
        <v>0.28737268518518516</v>
      </c>
      <c r="J20" s="25">
        <f t="shared" si="2"/>
        <v>1.475694444444442E-2</v>
      </c>
      <c r="K20" s="115">
        <f>K17+J20</f>
        <v>9.4953703703703651E-2</v>
      </c>
      <c r="L20" s="106">
        <v>1.5626157407407409E-3</v>
      </c>
      <c r="M20" s="97">
        <f t="shared" si="0"/>
        <v>0.67000000000000171</v>
      </c>
      <c r="N20" s="92"/>
    </row>
    <row r="21" spans="1:15" s="2" customFormat="1" ht="30" customHeight="1">
      <c r="A21" s="585"/>
      <c r="B21" s="88">
        <v>15</v>
      </c>
      <c r="C21" s="14" t="s">
        <v>64</v>
      </c>
      <c r="D21" s="22">
        <v>12</v>
      </c>
      <c r="E21" s="26">
        <v>41.71</v>
      </c>
      <c r="F21" s="26">
        <v>44.35</v>
      </c>
      <c r="G21" s="23">
        <v>608</v>
      </c>
      <c r="H21" s="23">
        <f t="shared" si="1"/>
        <v>55</v>
      </c>
      <c r="I21" s="24">
        <v>0.29865740740740737</v>
      </c>
      <c r="J21" s="25">
        <f t="shared" si="2"/>
        <v>1.128472222222221E-2</v>
      </c>
      <c r="K21" s="25">
        <f t="shared" si="3"/>
        <v>0.10605324074074078</v>
      </c>
      <c r="L21" s="106">
        <v>1.6353009259259261E-3</v>
      </c>
      <c r="M21" s="97">
        <f t="shared" si="0"/>
        <v>2.6400000000000006</v>
      </c>
      <c r="N21" s="98">
        <f>AVERAGE(M21,M18,M15,M12,M9)</f>
        <v>1.2400000000000007</v>
      </c>
      <c r="O21" s="132" t="s">
        <v>232</v>
      </c>
    </row>
    <row r="22" spans="1:15" s="2" customFormat="1" ht="30" customHeight="1" thickBot="1">
      <c r="A22" s="585"/>
      <c r="B22" s="88">
        <v>16</v>
      </c>
      <c r="C22" s="14" t="s">
        <v>66</v>
      </c>
      <c r="D22" s="151">
        <v>11</v>
      </c>
      <c r="E22" s="43">
        <v>42.39</v>
      </c>
      <c r="F22" s="43">
        <v>43.96</v>
      </c>
      <c r="G22" s="23">
        <v>631</v>
      </c>
      <c r="H22" s="23">
        <f t="shared" si="1"/>
        <v>23</v>
      </c>
      <c r="I22" s="29">
        <v>0.3309375</v>
      </c>
      <c r="J22" s="27">
        <f t="shared" si="2"/>
        <v>3.2280092592592624E-2</v>
      </c>
      <c r="K22" s="27">
        <f t="shared" si="3"/>
        <v>0.12993055555555555</v>
      </c>
      <c r="L22" s="106">
        <v>1.2872685185185185E-3</v>
      </c>
      <c r="M22" s="97">
        <f t="shared" si="0"/>
        <v>1.5700000000000003</v>
      </c>
      <c r="N22" s="98">
        <f>AVERAGE(M22,M19,M16,M13,M10,M7)</f>
        <v>1.1816666666666649</v>
      </c>
      <c r="O22" s="132" t="s">
        <v>213</v>
      </c>
    </row>
    <row r="23" spans="1:15" ht="30" customHeight="1" thickBot="1">
      <c r="A23" s="585"/>
      <c r="B23" s="89" t="s">
        <v>157</v>
      </c>
      <c r="C23" s="18" t="s">
        <v>62</v>
      </c>
      <c r="D23" s="121">
        <v>4</v>
      </c>
      <c r="E23" s="123">
        <v>41.53</v>
      </c>
      <c r="F23" s="124">
        <v>41.93</v>
      </c>
      <c r="G23" s="133">
        <v>680</v>
      </c>
      <c r="H23" s="31">
        <f>G23-G22</f>
        <v>49</v>
      </c>
      <c r="I23" s="33">
        <v>0.3536111111111111</v>
      </c>
      <c r="J23" s="34">
        <f t="shared" si="2"/>
        <v>2.2673611111111103E-2</v>
      </c>
      <c r="K23" s="90">
        <f t="shared" si="3"/>
        <v>0.11762731481481475</v>
      </c>
      <c r="L23" s="451">
        <f>SUM(L7:L22)</f>
        <v>2.1192129629629627E-2</v>
      </c>
      <c r="M23" s="139">
        <f t="shared" si="0"/>
        <v>0.39999999999999858</v>
      </c>
      <c r="N23" s="101">
        <f>AVERAGE(M23,M20,M17,M14,M11,M8)</f>
        <v>0.67666666666666819</v>
      </c>
      <c r="O23" s="132" t="s">
        <v>234</v>
      </c>
    </row>
    <row r="24" spans="1:15" ht="20.25" customHeight="1" thickBot="1">
      <c r="A24" s="586"/>
      <c r="B24" s="583" t="s">
        <v>198</v>
      </c>
      <c r="C24" s="583"/>
      <c r="D24" s="583"/>
      <c r="E24" s="91">
        <f>AVERAGE(E7:E23)</f>
        <v>41.991176470588236</v>
      </c>
      <c r="F24" s="108">
        <f>SUMPRODUCT(F7:F23,H7:H23)/G23</f>
        <v>42.937044117647062</v>
      </c>
      <c r="L24" s="452" t="s">
        <v>303</v>
      </c>
    </row>
  </sheetData>
  <mergeCells count="17">
    <mergeCell ref="A7:A24"/>
    <mergeCell ref="B24:D24"/>
    <mergeCell ref="P5:S5"/>
    <mergeCell ref="E5:E6"/>
    <mergeCell ref="B5:B6"/>
    <mergeCell ref="C5:C6"/>
    <mergeCell ref="D5:D6"/>
    <mergeCell ref="G5:G6"/>
    <mergeCell ref="I5:I6"/>
    <mergeCell ref="J5:K5"/>
    <mergeCell ref="F5:F6"/>
    <mergeCell ref="A1:N1"/>
    <mergeCell ref="A3:N3"/>
    <mergeCell ref="A5:A6"/>
    <mergeCell ref="H5:H6"/>
    <mergeCell ref="L5:L6"/>
    <mergeCell ref="M5:N5"/>
  </mergeCells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5"/>
  <sheetViews>
    <sheetView zoomScale="70" zoomScaleNormal="70" workbookViewId="0">
      <selection activeCell="S24" sqref="S24:S25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6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204</v>
      </c>
      <c r="B7" s="96">
        <v>1</v>
      </c>
      <c r="C7" s="17" t="s">
        <v>103</v>
      </c>
      <c r="D7" s="19">
        <v>3</v>
      </c>
      <c r="E7" s="35">
        <v>42.56</v>
      </c>
      <c r="F7" s="35">
        <v>44.02</v>
      </c>
      <c r="G7" s="20">
        <v>28</v>
      </c>
      <c r="H7" s="20">
        <f>G7</f>
        <v>28</v>
      </c>
      <c r="I7" s="21">
        <v>1.5763888888888886E-2</v>
      </c>
      <c r="J7" s="21">
        <f>I7</f>
        <v>1.5763888888888886E-2</v>
      </c>
      <c r="K7" s="114">
        <f>J7</f>
        <v>1.5763888888888886E-2</v>
      </c>
      <c r="L7" s="107">
        <v>1.4310185185185183E-3</v>
      </c>
      <c r="M7" s="99">
        <f>F7-E7</f>
        <v>1.4600000000000009</v>
      </c>
      <c r="N7" s="95"/>
      <c r="P7" s="3">
        <v>1</v>
      </c>
      <c r="Q7" s="10"/>
      <c r="R7" s="10">
        <v>4</v>
      </c>
      <c r="S7" s="13" t="s">
        <v>113</v>
      </c>
    </row>
    <row r="8" spans="1:19" s="2" customFormat="1" ht="30" customHeight="1">
      <c r="A8" s="585"/>
      <c r="B8" s="88">
        <v>2</v>
      </c>
      <c r="C8" s="14" t="s">
        <v>101</v>
      </c>
      <c r="D8" s="22">
        <v>12</v>
      </c>
      <c r="E8" s="26">
        <v>43.26</v>
      </c>
      <c r="F8" s="26">
        <v>45.71</v>
      </c>
      <c r="G8" s="23">
        <v>65</v>
      </c>
      <c r="H8" s="23">
        <f>G8-G7</f>
        <v>37</v>
      </c>
      <c r="I8" s="24">
        <v>3.6134259259259262E-2</v>
      </c>
      <c r="J8" s="25">
        <f>I8-I7</f>
        <v>2.0370370370370375E-2</v>
      </c>
      <c r="K8" s="115">
        <f>J8</f>
        <v>2.0370370370370375E-2</v>
      </c>
      <c r="L8" s="106">
        <v>1.320949074074074E-3</v>
      </c>
      <c r="M8" s="97">
        <f t="shared" ref="M8:M23" si="0">F8-E8</f>
        <v>2.4500000000000028</v>
      </c>
      <c r="N8" s="92"/>
    </row>
    <row r="9" spans="1:19" s="2" customFormat="1" ht="30" customHeight="1">
      <c r="A9" s="585"/>
      <c r="B9" s="88">
        <v>3</v>
      </c>
      <c r="C9" s="14" t="s">
        <v>99</v>
      </c>
      <c r="D9" s="22">
        <v>14</v>
      </c>
      <c r="E9" s="26">
        <v>42.7</v>
      </c>
      <c r="F9" s="26">
        <v>43.6</v>
      </c>
      <c r="G9" s="23">
        <v>101</v>
      </c>
      <c r="H9" s="23">
        <f t="shared" ref="H9:H23" si="1">G9-G8</f>
        <v>36</v>
      </c>
      <c r="I9" s="24">
        <v>5.5115740740740743E-2</v>
      </c>
      <c r="J9" s="25">
        <f t="shared" ref="J9:J22" si="2">I9-I8</f>
        <v>1.8981481481481481E-2</v>
      </c>
      <c r="K9" s="115">
        <f>J9</f>
        <v>1.8981481481481481E-2</v>
      </c>
      <c r="L9" s="106">
        <v>1.3069444444444446E-3</v>
      </c>
      <c r="M9" s="97">
        <f t="shared" si="0"/>
        <v>0.89999999999999858</v>
      </c>
      <c r="N9" s="92"/>
    </row>
    <row r="10" spans="1:19" s="2" customFormat="1" ht="30" customHeight="1">
      <c r="A10" s="585"/>
      <c r="B10" s="88">
        <v>4</v>
      </c>
      <c r="C10" s="14" t="s">
        <v>103</v>
      </c>
      <c r="D10" s="22">
        <v>3</v>
      </c>
      <c r="E10" s="26">
        <v>42.23</v>
      </c>
      <c r="F10" s="26">
        <v>43.18</v>
      </c>
      <c r="G10" s="23">
        <v>156</v>
      </c>
      <c r="H10" s="23">
        <f t="shared" si="1"/>
        <v>55</v>
      </c>
      <c r="I10" s="24">
        <v>8.340277777777777E-2</v>
      </c>
      <c r="J10" s="25">
        <f t="shared" si="2"/>
        <v>2.8287037037037027E-2</v>
      </c>
      <c r="K10" s="115">
        <f t="shared" ref="K10:K22" si="3">K7+J10</f>
        <v>4.405092592592591E-2</v>
      </c>
      <c r="L10" s="106">
        <v>1.2895833333333333E-3</v>
      </c>
      <c r="M10" s="97">
        <f t="shared" si="0"/>
        <v>0.95000000000000284</v>
      </c>
      <c r="N10" s="92"/>
    </row>
    <row r="11" spans="1:19" s="2" customFormat="1" ht="30" customHeight="1">
      <c r="A11" s="585"/>
      <c r="B11" s="88">
        <v>5</v>
      </c>
      <c r="C11" s="14" t="s">
        <v>101</v>
      </c>
      <c r="D11" s="22">
        <v>6</v>
      </c>
      <c r="E11" s="26">
        <v>43.26</v>
      </c>
      <c r="F11" s="26">
        <v>44.3</v>
      </c>
      <c r="G11" s="23">
        <v>203</v>
      </c>
      <c r="H11" s="23">
        <f t="shared" si="1"/>
        <v>47</v>
      </c>
      <c r="I11" s="24">
        <v>0.10859953703703702</v>
      </c>
      <c r="J11" s="25">
        <f t="shared" si="2"/>
        <v>2.5196759259259252E-2</v>
      </c>
      <c r="K11" s="115">
        <f t="shared" si="3"/>
        <v>4.5567129629629624E-2</v>
      </c>
      <c r="L11" s="106">
        <v>1.6297453703703706E-3</v>
      </c>
      <c r="M11" s="97">
        <f t="shared" si="0"/>
        <v>1.0399999999999991</v>
      </c>
      <c r="N11" s="92"/>
    </row>
    <row r="12" spans="1:19" s="2" customFormat="1" ht="30" customHeight="1">
      <c r="A12" s="585"/>
      <c r="B12" s="88">
        <v>6</v>
      </c>
      <c r="C12" s="14" t="s">
        <v>99</v>
      </c>
      <c r="D12" s="22">
        <v>7</v>
      </c>
      <c r="E12" s="26">
        <v>41.98</v>
      </c>
      <c r="F12" s="26">
        <v>43.36</v>
      </c>
      <c r="G12" s="23">
        <v>257</v>
      </c>
      <c r="H12" s="23">
        <f t="shared" si="1"/>
        <v>54</v>
      </c>
      <c r="I12" s="24">
        <v>0.13652777777777778</v>
      </c>
      <c r="J12" s="25">
        <f t="shared" si="2"/>
        <v>2.7928240740740753E-2</v>
      </c>
      <c r="K12" s="115">
        <f t="shared" si="3"/>
        <v>4.6909722222222235E-2</v>
      </c>
      <c r="L12" s="106">
        <v>1.2947916666666667E-3</v>
      </c>
      <c r="M12" s="97">
        <f t="shared" si="0"/>
        <v>1.3800000000000026</v>
      </c>
      <c r="N12" s="92"/>
    </row>
    <row r="13" spans="1:19" s="2" customFormat="1" ht="30" customHeight="1">
      <c r="A13" s="585"/>
      <c r="B13" s="88">
        <v>7</v>
      </c>
      <c r="C13" s="14" t="s">
        <v>103</v>
      </c>
      <c r="D13" s="22">
        <v>2</v>
      </c>
      <c r="E13" s="26">
        <v>42.34</v>
      </c>
      <c r="F13" s="26">
        <v>43.08</v>
      </c>
      <c r="G13" s="23">
        <v>304</v>
      </c>
      <c r="H13" s="23">
        <f t="shared" si="1"/>
        <v>47</v>
      </c>
      <c r="I13" s="24">
        <v>0.16074074074074074</v>
      </c>
      <c r="J13" s="25">
        <f t="shared" si="2"/>
        <v>2.4212962962962964E-2</v>
      </c>
      <c r="K13" s="115">
        <f t="shared" si="3"/>
        <v>6.8263888888888874E-2</v>
      </c>
      <c r="L13" s="106">
        <v>1.2825231481481481E-3</v>
      </c>
      <c r="M13" s="97">
        <f t="shared" si="0"/>
        <v>0.73999999999999488</v>
      </c>
      <c r="N13" s="92"/>
    </row>
    <row r="14" spans="1:19" s="2" customFormat="1" ht="30" customHeight="1">
      <c r="A14" s="585"/>
      <c r="B14" s="88">
        <v>8</v>
      </c>
      <c r="C14" s="14" t="s">
        <v>101</v>
      </c>
      <c r="D14" s="22">
        <v>10</v>
      </c>
      <c r="E14" s="26">
        <v>42.4</v>
      </c>
      <c r="F14" s="26">
        <v>43.35</v>
      </c>
      <c r="G14" s="23">
        <v>349</v>
      </c>
      <c r="H14" s="23">
        <f t="shared" si="1"/>
        <v>45</v>
      </c>
      <c r="I14" s="24">
        <v>0.18410879629629628</v>
      </c>
      <c r="J14" s="25">
        <f t="shared" si="2"/>
        <v>2.3368055555555545E-2</v>
      </c>
      <c r="K14" s="115">
        <f t="shared" si="3"/>
        <v>6.8935185185185169E-2</v>
      </c>
      <c r="L14" s="106">
        <v>1.2923611111111111E-3</v>
      </c>
      <c r="M14" s="97">
        <f t="shared" si="0"/>
        <v>0.95000000000000284</v>
      </c>
      <c r="N14" s="92"/>
    </row>
    <row r="15" spans="1:19" s="2" customFormat="1" ht="30" customHeight="1">
      <c r="A15" s="585"/>
      <c r="B15" s="88">
        <v>9</v>
      </c>
      <c r="C15" s="14" t="s">
        <v>99</v>
      </c>
      <c r="D15" s="22">
        <v>5</v>
      </c>
      <c r="E15" s="26">
        <v>42.12</v>
      </c>
      <c r="F15" s="26">
        <v>43.05</v>
      </c>
      <c r="G15" s="23">
        <v>398</v>
      </c>
      <c r="H15" s="23">
        <f t="shared" si="1"/>
        <v>49</v>
      </c>
      <c r="I15" s="24">
        <v>0.21075231481481482</v>
      </c>
      <c r="J15" s="25">
        <f t="shared" si="2"/>
        <v>2.6643518518518539E-2</v>
      </c>
      <c r="K15" s="115">
        <f t="shared" si="3"/>
        <v>7.3553240740740766E-2</v>
      </c>
      <c r="L15" s="106">
        <v>1.283912037037037E-3</v>
      </c>
      <c r="M15" s="97">
        <f t="shared" si="0"/>
        <v>0.92999999999999972</v>
      </c>
      <c r="N15" s="92"/>
    </row>
    <row r="16" spans="1:19" s="2" customFormat="1" ht="30" customHeight="1">
      <c r="A16" s="585"/>
      <c r="B16" s="88">
        <v>10</v>
      </c>
      <c r="C16" s="14" t="s">
        <v>103</v>
      </c>
      <c r="D16" s="22">
        <v>1</v>
      </c>
      <c r="E16" s="26">
        <v>42.19</v>
      </c>
      <c r="F16" s="26">
        <v>43.08</v>
      </c>
      <c r="G16" s="23">
        <v>432</v>
      </c>
      <c r="H16" s="23">
        <f t="shared" si="1"/>
        <v>34</v>
      </c>
      <c r="I16" s="24">
        <v>0.22848379629629631</v>
      </c>
      <c r="J16" s="25">
        <f t="shared" si="2"/>
        <v>1.7731481481481487E-2</v>
      </c>
      <c r="K16" s="115">
        <f t="shared" si="3"/>
        <v>8.5995370370370361E-2</v>
      </c>
      <c r="L16" s="106">
        <v>1.2715277777777779E-3</v>
      </c>
      <c r="M16" s="97">
        <f t="shared" si="0"/>
        <v>0.89000000000000057</v>
      </c>
      <c r="N16" s="92"/>
    </row>
    <row r="17" spans="1:15" s="2" customFormat="1" ht="30" customHeight="1">
      <c r="A17" s="585"/>
      <c r="B17" s="88">
        <v>11</v>
      </c>
      <c r="C17" s="14" t="s">
        <v>101</v>
      </c>
      <c r="D17" s="22">
        <v>4</v>
      </c>
      <c r="E17" s="26">
        <v>42.57</v>
      </c>
      <c r="F17" s="26">
        <v>43.92</v>
      </c>
      <c r="G17" s="23">
        <v>473</v>
      </c>
      <c r="H17" s="23">
        <f t="shared" si="1"/>
        <v>41</v>
      </c>
      <c r="I17" s="24">
        <v>0.25011574074074078</v>
      </c>
      <c r="J17" s="27">
        <f t="shared" si="2"/>
        <v>2.1631944444444468E-2</v>
      </c>
      <c r="K17" s="115">
        <f t="shared" si="3"/>
        <v>9.0567129629629636E-2</v>
      </c>
      <c r="L17" s="106">
        <v>1.2939814814814815E-3</v>
      </c>
      <c r="M17" s="97">
        <f t="shared" si="0"/>
        <v>1.3500000000000014</v>
      </c>
      <c r="N17" s="92"/>
    </row>
    <row r="18" spans="1:15" ht="30" customHeight="1">
      <c r="A18" s="585"/>
      <c r="B18" s="88">
        <v>12</v>
      </c>
      <c r="C18" s="14" t="s">
        <v>99</v>
      </c>
      <c r="D18" s="22">
        <v>21</v>
      </c>
      <c r="E18" s="26">
        <v>42.23</v>
      </c>
      <c r="F18" s="26">
        <v>42.85</v>
      </c>
      <c r="G18" s="23">
        <v>503</v>
      </c>
      <c r="H18" s="23">
        <f t="shared" si="1"/>
        <v>30</v>
      </c>
      <c r="I18" s="24">
        <v>0.26578703703703704</v>
      </c>
      <c r="J18" s="25">
        <f t="shared" si="2"/>
        <v>1.5671296296296267E-2</v>
      </c>
      <c r="K18" s="115">
        <f t="shared" si="3"/>
        <v>8.9224537037037033E-2</v>
      </c>
      <c r="L18" s="106">
        <v>1.2934027777777779E-3</v>
      </c>
      <c r="M18" s="97">
        <f t="shared" si="0"/>
        <v>0.62000000000000455</v>
      </c>
      <c r="N18" s="92"/>
    </row>
    <row r="19" spans="1:15" ht="30" customHeight="1" thickBot="1">
      <c r="A19" s="585"/>
      <c r="B19" s="88">
        <v>13</v>
      </c>
      <c r="C19" s="14" t="s">
        <v>103</v>
      </c>
      <c r="D19" s="22">
        <v>14</v>
      </c>
      <c r="E19" s="127">
        <v>43.43</v>
      </c>
      <c r="F19" s="127">
        <v>44.4</v>
      </c>
      <c r="G19" s="23">
        <v>529</v>
      </c>
      <c r="H19" s="23">
        <f t="shared" si="1"/>
        <v>26</v>
      </c>
      <c r="I19" s="24">
        <v>0.27998842592592593</v>
      </c>
      <c r="J19" s="25">
        <f t="shared" si="2"/>
        <v>1.4201388888888888E-2</v>
      </c>
      <c r="K19" s="115">
        <f t="shared" si="3"/>
        <v>0.10019675925925925</v>
      </c>
      <c r="L19" s="106">
        <v>1.3524305555555555E-3</v>
      </c>
      <c r="M19" s="97">
        <f t="shared" si="0"/>
        <v>0.96999999999999886</v>
      </c>
      <c r="N19" s="92"/>
    </row>
    <row r="20" spans="1:15" s="2" customFormat="1" ht="30" customHeight="1" thickBot="1">
      <c r="A20" s="585"/>
      <c r="B20" s="88">
        <v>14</v>
      </c>
      <c r="C20" s="14" t="s">
        <v>101</v>
      </c>
      <c r="D20" s="125">
        <v>13</v>
      </c>
      <c r="E20" s="128">
        <v>42.26</v>
      </c>
      <c r="F20" s="128">
        <v>43.05</v>
      </c>
      <c r="G20" s="129">
        <v>557</v>
      </c>
      <c r="H20" s="23">
        <f t="shared" si="1"/>
        <v>28</v>
      </c>
      <c r="I20" s="24">
        <v>0.29473379629629631</v>
      </c>
      <c r="J20" s="25">
        <f t="shared" si="2"/>
        <v>1.4745370370370381E-2</v>
      </c>
      <c r="K20" s="115">
        <f t="shared" si="3"/>
        <v>0.10531250000000002</v>
      </c>
      <c r="L20" s="106">
        <v>1.2846064814814814E-3</v>
      </c>
      <c r="M20" s="97">
        <f t="shared" si="0"/>
        <v>0.78999999999999915</v>
      </c>
      <c r="N20" s="92"/>
    </row>
    <row r="21" spans="1:15" s="2" customFormat="1" ht="30" customHeight="1" thickBot="1">
      <c r="A21" s="585"/>
      <c r="B21" s="88">
        <v>15</v>
      </c>
      <c r="C21" s="14" t="s">
        <v>99</v>
      </c>
      <c r="D21" s="125">
        <v>4</v>
      </c>
      <c r="E21" s="140">
        <v>41.89</v>
      </c>
      <c r="F21" s="140">
        <v>42.35</v>
      </c>
      <c r="G21" s="129">
        <v>585</v>
      </c>
      <c r="H21" s="23">
        <f t="shared" si="1"/>
        <v>28</v>
      </c>
      <c r="I21" s="24">
        <v>0.30924768518518519</v>
      </c>
      <c r="J21" s="25">
        <f t="shared" si="2"/>
        <v>1.4513888888888882E-2</v>
      </c>
      <c r="K21" s="115">
        <f t="shared" si="3"/>
        <v>0.10373842592592591</v>
      </c>
      <c r="L21" s="106">
        <v>1.281712962962963E-3</v>
      </c>
      <c r="M21" s="119">
        <f t="shared" si="0"/>
        <v>0.46000000000000085</v>
      </c>
      <c r="N21" s="98"/>
    </row>
    <row r="22" spans="1:15" s="2" customFormat="1" ht="30" customHeight="1" thickBot="1">
      <c r="A22" s="585"/>
      <c r="B22" s="88">
        <v>16</v>
      </c>
      <c r="C22" s="14" t="s">
        <v>103</v>
      </c>
      <c r="D22" s="125">
        <v>9</v>
      </c>
      <c r="E22" s="143">
        <v>42.13</v>
      </c>
      <c r="F22" s="143">
        <v>42.65</v>
      </c>
      <c r="G22" s="129">
        <v>608</v>
      </c>
      <c r="H22" s="23">
        <f t="shared" si="1"/>
        <v>23</v>
      </c>
      <c r="I22" s="29">
        <v>0.32141203703703702</v>
      </c>
      <c r="J22" s="27">
        <f t="shared" si="2"/>
        <v>1.2164351851851829E-2</v>
      </c>
      <c r="K22" s="27">
        <f t="shared" si="3"/>
        <v>0.11236111111111108</v>
      </c>
      <c r="L22" s="106">
        <v>1.328009259259259E-3</v>
      </c>
      <c r="M22" s="119">
        <f t="shared" si="0"/>
        <v>0.51999999999999602</v>
      </c>
      <c r="N22" s="98">
        <f>AVERAGE(M22,M19,M16,M13,M10,M7)</f>
        <v>0.92166666666666563</v>
      </c>
      <c r="O22" s="132" t="s">
        <v>235</v>
      </c>
    </row>
    <row r="23" spans="1:15" s="2" customFormat="1" ht="30" customHeight="1" thickBot="1">
      <c r="A23" s="585"/>
      <c r="B23" s="110">
        <v>17</v>
      </c>
      <c r="C23" s="40" t="s">
        <v>101</v>
      </c>
      <c r="D23" s="41">
        <v>1</v>
      </c>
      <c r="E23" s="158">
        <v>42.32</v>
      </c>
      <c r="F23" s="158">
        <v>43.07</v>
      </c>
      <c r="G23" s="42">
        <v>639</v>
      </c>
      <c r="H23" s="23">
        <f t="shared" si="1"/>
        <v>31</v>
      </c>
      <c r="I23" s="44">
        <v>0.33916666666666667</v>
      </c>
      <c r="J23" s="45">
        <f>I23-I22</f>
        <v>1.7754629629629648E-2</v>
      </c>
      <c r="K23" s="45">
        <f>K20+J23</f>
        <v>0.12306712962962967</v>
      </c>
      <c r="L23" s="111">
        <v>1.283912037037037E-3</v>
      </c>
      <c r="M23" s="120">
        <f t="shared" si="0"/>
        <v>0.75</v>
      </c>
      <c r="N23" s="112">
        <f>AVERAGE(M23,M20,M17,M14,M11,M8)</f>
        <v>1.2216666666666676</v>
      </c>
      <c r="O23" s="132" t="s">
        <v>230</v>
      </c>
    </row>
    <row r="24" spans="1:15" ht="30" customHeight="1" thickBot="1">
      <c r="A24" s="585"/>
      <c r="B24" s="89" t="s">
        <v>157</v>
      </c>
      <c r="C24" s="18" t="s">
        <v>99</v>
      </c>
      <c r="D24" s="30">
        <v>88</v>
      </c>
      <c r="E24" s="32">
        <v>42.34</v>
      </c>
      <c r="F24" s="32">
        <v>42.85</v>
      </c>
      <c r="G24" s="31">
        <v>670</v>
      </c>
      <c r="H24" s="31">
        <f>G24-G23</f>
        <v>31</v>
      </c>
      <c r="I24" s="33">
        <v>0.3536111111111111</v>
      </c>
      <c r="J24" s="34">
        <f>I24-I23</f>
        <v>1.4444444444444426E-2</v>
      </c>
      <c r="K24" s="90">
        <f>K21+J24</f>
        <v>0.11818287037037034</v>
      </c>
      <c r="L24" s="451">
        <f>SUM(L7:L23)</f>
        <v>2.2521412037037034E-2</v>
      </c>
      <c r="M24" s="100">
        <f>F24-E24</f>
        <v>0.50999999999999801</v>
      </c>
      <c r="N24" s="101">
        <f>AVERAGE(M24,M21,M18,M15,M12,M9)</f>
        <v>0.80000000000000071</v>
      </c>
      <c r="O24" s="132" t="s">
        <v>234</v>
      </c>
    </row>
    <row r="25" spans="1:15" ht="20.25" customHeight="1" thickBot="1">
      <c r="A25" s="586"/>
      <c r="B25" s="583" t="s">
        <v>198</v>
      </c>
      <c r="C25" s="583"/>
      <c r="D25" s="583"/>
      <c r="E25" s="91">
        <f>AVERAGE(E8:E24)</f>
        <v>42.45</v>
      </c>
      <c r="F25" s="108">
        <f>SUMPRODUCT(F7:F24,H7:H24)/G24</f>
        <v>43.459462686567171</v>
      </c>
      <c r="L25" s="452" t="s">
        <v>303</v>
      </c>
    </row>
  </sheetData>
  <mergeCells count="17">
    <mergeCell ref="A7:A25"/>
    <mergeCell ref="B25:D25"/>
    <mergeCell ref="P5:S5"/>
    <mergeCell ref="B5:B6"/>
    <mergeCell ref="C5:C6"/>
    <mergeCell ref="D5:D6"/>
    <mergeCell ref="G5:G6"/>
    <mergeCell ref="I5:I6"/>
    <mergeCell ref="J5:K5"/>
    <mergeCell ref="E5:E6"/>
    <mergeCell ref="F5:F6"/>
    <mergeCell ref="A1:N1"/>
    <mergeCell ref="A3:N3"/>
    <mergeCell ref="A5:A6"/>
    <mergeCell ref="H5:H6"/>
    <mergeCell ref="L5:L6"/>
    <mergeCell ref="M5:N5"/>
  </mergeCells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5"/>
  <sheetViews>
    <sheetView zoomScale="70" zoomScaleNormal="75" workbookViewId="0">
      <selection sqref="A1:N1"/>
    </sheetView>
  </sheetViews>
  <sheetFormatPr defaultRowHeight="15"/>
  <cols>
    <col min="1" max="1" width="10.42578125" customWidth="1"/>
    <col min="2" max="2" width="6" customWidth="1"/>
    <col min="3" max="3" width="23.5703125" style="9" customWidth="1"/>
    <col min="4" max="4" width="8.42578125" style="39" customWidth="1"/>
    <col min="5" max="6" width="10.5703125" style="39" customWidth="1"/>
    <col min="7" max="8" width="9.28515625" style="39" customWidth="1"/>
    <col min="9" max="9" width="14.85546875" style="39" customWidth="1"/>
    <col min="10" max="10" width="14.28515625" style="39" customWidth="1"/>
    <col min="11" max="11" width="16.7109375" style="39" customWidth="1"/>
    <col min="12" max="12" width="10.7109375" style="39" customWidth="1"/>
    <col min="13" max="13" width="12.85546875" style="39" customWidth="1"/>
    <col min="14" max="14" width="12" style="39" customWidth="1"/>
    <col min="15" max="15" width="3.5703125" customWidth="1"/>
    <col min="16" max="16" width="7.140625" customWidth="1"/>
    <col min="17" max="17" width="11.85546875" customWidth="1"/>
    <col min="18" max="18" width="13.7109375" customWidth="1"/>
    <col min="19" max="19" width="46.28515625" customWidth="1"/>
  </cols>
  <sheetData>
    <row r="1" spans="1:19" ht="21" customHeight="1">
      <c r="A1" s="519" t="s">
        <v>12</v>
      </c>
      <c r="B1" s="519"/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7"/>
    </row>
    <row r="2" spans="1:19" ht="4.5" customHeight="1"/>
    <row r="3" spans="1:19" ht="16.5" customHeight="1">
      <c r="A3" s="480" t="s">
        <v>197</v>
      </c>
      <c r="B3" s="480"/>
      <c r="C3" s="480"/>
      <c r="D3" s="480"/>
      <c r="E3" s="480"/>
      <c r="F3" s="480"/>
      <c r="G3" s="480"/>
      <c r="H3" s="480"/>
      <c r="I3" s="480"/>
      <c r="J3" s="480"/>
      <c r="K3" s="480"/>
      <c r="L3" s="480"/>
      <c r="M3" s="480"/>
      <c r="N3" s="480"/>
      <c r="O3" s="8"/>
    </row>
    <row r="4" spans="1:19" ht="7.5" customHeight="1" thickBot="1"/>
    <row r="5" spans="1:19" s="39" customFormat="1" ht="24" customHeight="1">
      <c r="A5" s="573" t="s">
        <v>3</v>
      </c>
      <c r="B5" s="578" t="s">
        <v>5</v>
      </c>
      <c r="C5" s="580" t="s">
        <v>2</v>
      </c>
      <c r="D5" s="576" t="s">
        <v>4</v>
      </c>
      <c r="E5" s="576" t="s">
        <v>192</v>
      </c>
      <c r="F5" s="576" t="s">
        <v>156</v>
      </c>
      <c r="G5" s="576" t="s">
        <v>191</v>
      </c>
      <c r="H5" s="576" t="s">
        <v>199</v>
      </c>
      <c r="I5" s="576" t="s">
        <v>10</v>
      </c>
      <c r="J5" s="582" t="s">
        <v>11</v>
      </c>
      <c r="K5" s="582"/>
      <c r="L5" s="582" t="s">
        <v>200</v>
      </c>
      <c r="M5" s="582" t="s">
        <v>201</v>
      </c>
      <c r="N5" s="588"/>
      <c r="P5" s="575" t="s">
        <v>112</v>
      </c>
      <c r="Q5" s="575"/>
      <c r="R5" s="575"/>
      <c r="S5" s="575"/>
    </row>
    <row r="6" spans="1:19" s="39" customFormat="1" ht="27.75" customHeight="1" thickBot="1">
      <c r="A6" s="591"/>
      <c r="B6" s="579"/>
      <c r="C6" s="581"/>
      <c r="D6" s="577"/>
      <c r="E6" s="577"/>
      <c r="F6" s="577"/>
      <c r="G6" s="577"/>
      <c r="H6" s="577"/>
      <c r="I6" s="577"/>
      <c r="J6" s="93" t="s">
        <v>1</v>
      </c>
      <c r="K6" s="93" t="s">
        <v>0</v>
      </c>
      <c r="L6" s="587"/>
      <c r="M6" s="93" t="s">
        <v>202</v>
      </c>
      <c r="N6" s="94" t="s">
        <v>203</v>
      </c>
      <c r="P6" s="3" t="s">
        <v>5</v>
      </c>
      <c r="Q6" s="3" t="s">
        <v>107</v>
      </c>
      <c r="R6" s="3" t="s">
        <v>108</v>
      </c>
      <c r="S6" s="3" t="s">
        <v>106</v>
      </c>
    </row>
    <row r="7" spans="1:19" s="2" customFormat="1" ht="30" customHeight="1">
      <c r="A7" s="590" t="s">
        <v>68</v>
      </c>
      <c r="B7" s="96">
        <v>1</v>
      </c>
      <c r="C7" s="17" t="s">
        <v>71</v>
      </c>
      <c r="D7" s="19">
        <v>10</v>
      </c>
      <c r="E7" s="35">
        <v>42.31</v>
      </c>
      <c r="F7" s="35">
        <v>43.28</v>
      </c>
      <c r="G7" s="20">
        <v>33</v>
      </c>
      <c r="H7" s="20">
        <f>G7</f>
        <v>33</v>
      </c>
      <c r="I7" s="21">
        <v>1.7962962962962962E-2</v>
      </c>
      <c r="J7" s="21">
        <f>I7</f>
        <v>1.7962962962962962E-2</v>
      </c>
      <c r="K7" s="114">
        <f>J7</f>
        <v>1.7962962962962962E-2</v>
      </c>
      <c r="L7" s="107">
        <v>1.3422453703703704E-3</v>
      </c>
      <c r="M7" s="99">
        <f>F7-E7</f>
        <v>0.96999999999999886</v>
      </c>
      <c r="N7" s="95"/>
      <c r="P7" s="3" t="s">
        <v>109</v>
      </c>
      <c r="Q7" s="10"/>
      <c r="R7" s="10">
        <v>52</v>
      </c>
      <c r="S7" s="13" t="s">
        <v>119</v>
      </c>
    </row>
    <row r="8" spans="1:19" s="2" customFormat="1" ht="30" customHeight="1">
      <c r="A8" s="585"/>
      <c r="B8" s="88">
        <v>2</v>
      </c>
      <c r="C8" s="14" t="s">
        <v>69</v>
      </c>
      <c r="D8" s="22">
        <v>11</v>
      </c>
      <c r="E8" s="26">
        <v>43.05</v>
      </c>
      <c r="F8" s="26">
        <v>43.77</v>
      </c>
      <c r="G8" s="23">
        <v>61</v>
      </c>
      <c r="H8" s="23">
        <f>G8-G7</f>
        <v>28</v>
      </c>
      <c r="I8" s="24">
        <v>3.2974537037037038E-2</v>
      </c>
      <c r="J8" s="25">
        <f>I8-I7</f>
        <v>1.5011574074074076E-2</v>
      </c>
      <c r="K8" s="115">
        <f>J8</f>
        <v>1.5011574074074076E-2</v>
      </c>
      <c r="L8" s="106">
        <v>1.3297453703703702E-3</v>
      </c>
      <c r="M8" s="119">
        <f t="shared" ref="M8:M23" si="0">F8-E8</f>
        <v>0.72000000000000597</v>
      </c>
      <c r="N8" s="92"/>
      <c r="P8" s="3">
        <v>2</v>
      </c>
      <c r="Q8" s="10">
        <v>5</v>
      </c>
      <c r="R8" s="10"/>
      <c r="S8" s="13" t="s">
        <v>154</v>
      </c>
    </row>
    <row r="9" spans="1:19" s="2" customFormat="1" ht="30" customHeight="1">
      <c r="A9" s="585"/>
      <c r="B9" s="88">
        <v>3</v>
      </c>
      <c r="C9" s="14" t="s">
        <v>73</v>
      </c>
      <c r="D9" s="22">
        <v>6</v>
      </c>
      <c r="E9" s="26">
        <v>43.38</v>
      </c>
      <c r="F9" s="26">
        <v>44.14</v>
      </c>
      <c r="G9" s="23">
        <v>90</v>
      </c>
      <c r="H9" s="23">
        <f t="shared" ref="H9:H23" si="1">G9-G8</f>
        <v>29</v>
      </c>
      <c r="I9" s="24">
        <v>4.8587962962962965E-2</v>
      </c>
      <c r="J9" s="25">
        <f t="shared" ref="J9:J22" si="2">I9-I8</f>
        <v>1.5613425925925926E-2</v>
      </c>
      <c r="K9" s="115">
        <f>J9</f>
        <v>1.5613425925925926E-2</v>
      </c>
      <c r="L9" s="106">
        <v>1.3239583333333332E-3</v>
      </c>
      <c r="M9" s="97">
        <f t="shared" si="0"/>
        <v>0.75999999999999801</v>
      </c>
      <c r="N9" s="92"/>
    </row>
    <row r="10" spans="1:19" s="2" customFormat="1" ht="30" customHeight="1">
      <c r="A10" s="585"/>
      <c r="B10" s="88">
        <v>4</v>
      </c>
      <c r="C10" s="14" t="s">
        <v>71</v>
      </c>
      <c r="D10" s="22">
        <v>7</v>
      </c>
      <c r="E10" s="26">
        <v>42.4</v>
      </c>
      <c r="F10" s="26">
        <v>43.37</v>
      </c>
      <c r="G10" s="23">
        <v>127</v>
      </c>
      <c r="H10" s="23">
        <f t="shared" si="1"/>
        <v>37</v>
      </c>
      <c r="I10" s="24">
        <v>6.7951388888888895E-2</v>
      </c>
      <c r="J10" s="25">
        <f t="shared" si="2"/>
        <v>1.936342592592593E-2</v>
      </c>
      <c r="K10" s="115">
        <f t="shared" ref="K10:K15" si="3">K7+J10</f>
        <v>3.7326388888888895E-2</v>
      </c>
      <c r="L10" s="106">
        <v>1.2795138888888888E-3</v>
      </c>
      <c r="M10" s="120">
        <f t="shared" si="0"/>
        <v>0.96999999999999886</v>
      </c>
      <c r="N10" s="92"/>
    </row>
    <row r="11" spans="1:19" s="2" customFormat="1" ht="30" customHeight="1">
      <c r="A11" s="585"/>
      <c r="B11" s="88">
        <v>5</v>
      </c>
      <c r="C11" s="14" t="s">
        <v>69</v>
      </c>
      <c r="D11" s="22">
        <v>9</v>
      </c>
      <c r="E11" s="26">
        <v>42.69</v>
      </c>
      <c r="F11" s="26">
        <v>44.82</v>
      </c>
      <c r="G11" s="23">
        <v>176</v>
      </c>
      <c r="H11" s="23">
        <f t="shared" si="1"/>
        <v>49</v>
      </c>
      <c r="I11" s="24">
        <v>9.4178240740740729E-2</v>
      </c>
      <c r="J11" s="25">
        <f t="shared" si="2"/>
        <v>2.6226851851851835E-2</v>
      </c>
      <c r="K11" s="115">
        <f t="shared" si="3"/>
        <v>4.1238425925925914E-2</v>
      </c>
      <c r="L11" s="106">
        <v>1.3163194444444444E-3</v>
      </c>
      <c r="M11" s="97">
        <f t="shared" si="0"/>
        <v>2.1300000000000026</v>
      </c>
      <c r="N11" s="92"/>
    </row>
    <row r="12" spans="1:19" s="2" customFormat="1" ht="30" customHeight="1">
      <c r="A12" s="585"/>
      <c r="B12" s="88">
        <v>6</v>
      </c>
      <c r="C12" s="14" t="s">
        <v>73</v>
      </c>
      <c r="D12" s="22">
        <v>15</v>
      </c>
      <c r="E12" s="26">
        <v>42.51</v>
      </c>
      <c r="F12" s="26">
        <v>43.61</v>
      </c>
      <c r="G12" s="23">
        <v>200</v>
      </c>
      <c r="H12" s="23">
        <f t="shared" si="1"/>
        <v>24</v>
      </c>
      <c r="I12" s="24">
        <v>0.10707175925925926</v>
      </c>
      <c r="J12" s="25">
        <f t="shared" si="2"/>
        <v>1.2893518518518526E-2</v>
      </c>
      <c r="K12" s="115">
        <f t="shared" si="3"/>
        <v>2.8506944444444453E-2</v>
      </c>
      <c r="L12" s="106">
        <v>1.2965277777777777E-3</v>
      </c>
      <c r="M12" s="97">
        <f t="shared" si="0"/>
        <v>1.1000000000000014</v>
      </c>
      <c r="N12" s="92"/>
    </row>
    <row r="13" spans="1:19" s="2" customFormat="1" ht="30" customHeight="1">
      <c r="A13" s="585"/>
      <c r="B13" s="88">
        <v>7</v>
      </c>
      <c r="C13" s="14" t="s">
        <v>71</v>
      </c>
      <c r="D13" s="22">
        <v>14</v>
      </c>
      <c r="E13" s="26">
        <v>43.18</v>
      </c>
      <c r="F13" s="26">
        <v>44.2</v>
      </c>
      <c r="G13" s="23">
        <v>234</v>
      </c>
      <c r="H13" s="23">
        <f t="shared" si="1"/>
        <v>34</v>
      </c>
      <c r="I13" s="24">
        <v>0.1252662037037037</v>
      </c>
      <c r="J13" s="25">
        <f t="shared" si="2"/>
        <v>1.8194444444444444E-2</v>
      </c>
      <c r="K13" s="115">
        <f t="shared" si="3"/>
        <v>5.5520833333333339E-2</v>
      </c>
      <c r="L13" s="106">
        <v>1.314699074074074E-3</v>
      </c>
      <c r="M13" s="97">
        <f t="shared" si="0"/>
        <v>1.0200000000000031</v>
      </c>
      <c r="N13" s="92"/>
    </row>
    <row r="14" spans="1:19" s="2" customFormat="1" ht="30" customHeight="1">
      <c r="A14" s="585"/>
      <c r="B14" s="88">
        <v>8</v>
      </c>
      <c r="C14" s="14" t="s">
        <v>69</v>
      </c>
      <c r="D14" s="22">
        <v>12</v>
      </c>
      <c r="E14" s="26">
        <v>43</v>
      </c>
      <c r="F14" s="26">
        <v>44.44</v>
      </c>
      <c r="G14" s="23">
        <v>279</v>
      </c>
      <c r="H14" s="23">
        <f t="shared" si="1"/>
        <v>45</v>
      </c>
      <c r="I14" s="24">
        <v>0.14922453703703703</v>
      </c>
      <c r="J14" s="25">
        <f t="shared" si="2"/>
        <v>2.3958333333333331E-2</v>
      </c>
      <c r="K14" s="115">
        <f t="shared" si="3"/>
        <v>6.5196759259259246E-2</v>
      </c>
      <c r="L14" s="106">
        <v>1.3219907407407408E-3</v>
      </c>
      <c r="M14" s="97">
        <f t="shared" si="0"/>
        <v>1.4399999999999977</v>
      </c>
      <c r="N14" s="92"/>
    </row>
    <row r="15" spans="1:19" s="2" customFormat="1" ht="30" customHeight="1">
      <c r="A15" s="585"/>
      <c r="B15" s="88">
        <v>9</v>
      </c>
      <c r="C15" s="14" t="s">
        <v>73</v>
      </c>
      <c r="D15" s="22">
        <v>3</v>
      </c>
      <c r="E15" s="26">
        <v>42.16</v>
      </c>
      <c r="F15" s="26">
        <v>43.06</v>
      </c>
      <c r="G15" s="23">
        <v>307</v>
      </c>
      <c r="H15" s="23">
        <f t="shared" si="1"/>
        <v>28</v>
      </c>
      <c r="I15" s="24">
        <v>0.16396990740740741</v>
      </c>
      <c r="J15" s="25">
        <f t="shared" si="2"/>
        <v>1.4745370370370381E-2</v>
      </c>
      <c r="K15" s="115">
        <f t="shared" si="3"/>
        <v>4.3252314814814834E-2</v>
      </c>
      <c r="L15" s="106">
        <v>1.2749999999999999E-3</v>
      </c>
      <c r="M15" s="97">
        <f t="shared" si="0"/>
        <v>0.90000000000000568</v>
      </c>
      <c r="N15" s="92"/>
    </row>
    <row r="16" spans="1:19" s="2" customFormat="1" ht="30" customHeight="1">
      <c r="A16" s="585"/>
      <c r="B16" s="88">
        <v>10</v>
      </c>
      <c r="C16" s="14" t="s">
        <v>69</v>
      </c>
      <c r="D16" s="22">
        <v>88</v>
      </c>
      <c r="E16" s="26">
        <v>43.4</v>
      </c>
      <c r="F16" s="26">
        <v>44.86</v>
      </c>
      <c r="G16" s="23">
        <v>338</v>
      </c>
      <c r="H16" s="23">
        <f t="shared" si="1"/>
        <v>31</v>
      </c>
      <c r="I16" s="24">
        <v>0.18083333333333332</v>
      </c>
      <c r="J16" s="25">
        <f t="shared" si="2"/>
        <v>1.6863425925925907E-2</v>
      </c>
      <c r="K16" s="115">
        <f>K14+J16</f>
        <v>8.2060185185185153E-2</v>
      </c>
      <c r="L16" s="106">
        <v>1.3042824074074074E-3</v>
      </c>
      <c r="M16" s="97">
        <f t="shared" si="0"/>
        <v>1.4600000000000009</v>
      </c>
      <c r="N16" s="92"/>
    </row>
    <row r="17" spans="1:15" s="2" customFormat="1" ht="30" customHeight="1">
      <c r="A17" s="585"/>
      <c r="B17" s="88">
        <v>11</v>
      </c>
      <c r="C17" s="14" t="s">
        <v>73</v>
      </c>
      <c r="D17" s="22">
        <v>14</v>
      </c>
      <c r="E17" s="26">
        <v>42.48</v>
      </c>
      <c r="F17" s="26">
        <v>43.49</v>
      </c>
      <c r="G17" s="23">
        <v>361</v>
      </c>
      <c r="H17" s="23">
        <f t="shared" si="1"/>
        <v>23</v>
      </c>
      <c r="I17" s="24">
        <v>0.19320601851851851</v>
      </c>
      <c r="J17" s="27">
        <f t="shared" si="2"/>
        <v>1.2372685185185195E-2</v>
      </c>
      <c r="K17" s="115">
        <f>K15+J17</f>
        <v>5.5625000000000029E-2</v>
      </c>
      <c r="L17" s="106">
        <v>1.2951388888888889E-3</v>
      </c>
      <c r="M17" s="97">
        <f t="shared" si="0"/>
        <v>1.0100000000000051</v>
      </c>
      <c r="N17" s="92"/>
    </row>
    <row r="18" spans="1:15" ht="30" customHeight="1">
      <c r="A18" s="585"/>
      <c r="B18" s="88">
        <v>12</v>
      </c>
      <c r="C18" s="14" t="s">
        <v>71</v>
      </c>
      <c r="D18" s="22">
        <v>7</v>
      </c>
      <c r="E18" s="26">
        <v>42.45</v>
      </c>
      <c r="F18" s="26">
        <v>43.48</v>
      </c>
      <c r="G18" s="23">
        <v>407</v>
      </c>
      <c r="H18" s="23">
        <f t="shared" si="1"/>
        <v>46</v>
      </c>
      <c r="I18" s="24">
        <v>0.21807870370370372</v>
      </c>
      <c r="J18" s="25">
        <f t="shared" si="2"/>
        <v>2.4872685185185206E-2</v>
      </c>
      <c r="K18" s="115">
        <f>J18+K13</f>
        <v>8.0393518518518545E-2</v>
      </c>
      <c r="L18" s="106">
        <v>1.2726851851851851E-3</v>
      </c>
      <c r="M18" s="97">
        <f t="shared" si="0"/>
        <v>1.029999999999994</v>
      </c>
      <c r="N18" s="92"/>
    </row>
    <row r="19" spans="1:15" ht="30" customHeight="1" thickBot="1">
      <c r="A19" s="585"/>
      <c r="B19" s="88">
        <v>13</v>
      </c>
      <c r="C19" s="14" t="s">
        <v>73</v>
      </c>
      <c r="D19" s="22">
        <v>10</v>
      </c>
      <c r="E19" s="127">
        <v>42.2</v>
      </c>
      <c r="F19" s="26">
        <v>43.16</v>
      </c>
      <c r="G19" s="23">
        <v>458</v>
      </c>
      <c r="H19" s="23">
        <f t="shared" si="1"/>
        <v>51</v>
      </c>
      <c r="I19" s="24">
        <v>0.24435185185185185</v>
      </c>
      <c r="J19" s="25">
        <f t="shared" si="2"/>
        <v>2.6273148148148129E-2</v>
      </c>
      <c r="K19" s="115">
        <f>J19+K17</f>
        <v>8.1898148148148164E-2</v>
      </c>
      <c r="L19" s="106">
        <v>1.2921296296296296E-3</v>
      </c>
      <c r="M19" s="97">
        <f t="shared" si="0"/>
        <v>0.95999999999999375</v>
      </c>
      <c r="N19" s="92"/>
    </row>
    <row r="20" spans="1:15" s="2" customFormat="1" ht="30" customHeight="1" thickBot="1">
      <c r="A20" s="585"/>
      <c r="B20" s="88">
        <v>14</v>
      </c>
      <c r="C20" s="14" t="s">
        <v>69</v>
      </c>
      <c r="D20" s="125">
        <v>5</v>
      </c>
      <c r="E20" s="128">
        <v>42.64</v>
      </c>
      <c r="F20" s="126">
        <v>43.92</v>
      </c>
      <c r="G20" s="23">
        <v>499</v>
      </c>
      <c r="H20" s="23">
        <f t="shared" si="1"/>
        <v>41</v>
      </c>
      <c r="I20" s="24">
        <v>0.26597222222222222</v>
      </c>
      <c r="J20" s="25">
        <f t="shared" si="2"/>
        <v>2.1620370370370373E-2</v>
      </c>
      <c r="K20" s="115">
        <f>J20+K16</f>
        <v>0.10368055555555553</v>
      </c>
      <c r="L20" s="106">
        <v>1.2785879629629629E-3</v>
      </c>
      <c r="M20" s="97">
        <f t="shared" si="0"/>
        <v>1.2800000000000011</v>
      </c>
      <c r="N20" s="92"/>
    </row>
    <row r="21" spans="1:15" s="2" customFormat="1" ht="30" customHeight="1" thickBot="1">
      <c r="A21" s="585"/>
      <c r="B21" s="88">
        <v>15</v>
      </c>
      <c r="C21" s="14" t="s">
        <v>71</v>
      </c>
      <c r="D21" s="22">
        <v>21</v>
      </c>
      <c r="E21" s="149">
        <v>42.37</v>
      </c>
      <c r="F21" s="127">
        <v>44.33</v>
      </c>
      <c r="G21" s="23">
        <v>545</v>
      </c>
      <c r="H21" s="23">
        <f t="shared" si="1"/>
        <v>46</v>
      </c>
      <c r="I21" s="24">
        <v>0.29034722222222226</v>
      </c>
      <c r="J21" s="25">
        <f t="shared" si="2"/>
        <v>2.4375000000000036E-2</v>
      </c>
      <c r="K21" s="115">
        <f>J21+K18</f>
        <v>0.10476851851851858</v>
      </c>
      <c r="L21" s="106">
        <v>1.301388888888889E-3</v>
      </c>
      <c r="M21" s="97">
        <f t="shared" si="0"/>
        <v>1.9600000000000009</v>
      </c>
      <c r="N21" s="98"/>
    </row>
    <row r="22" spans="1:15" s="2" customFormat="1" ht="30" customHeight="1" thickBot="1">
      <c r="A22" s="585"/>
      <c r="B22" s="88">
        <v>16</v>
      </c>
      <c r="C22" s="14" t="s">
        <v>73</v>
      </c>
      <c r="D22" s="125">
        <v>5</v>
      </c>
      <c r="E22" s="143">
        <v>42.01</v>
      </c>
      <c r="F22" s="140">
        <v>42.72</v>
      </c>
      <c r="G22" s="129">
        <v>583</v>
      </c>
      <c r="H22" s="23">
        <f t="shared" si="1"/>
        <v>38</v>
      </c>
      <c r="I22" s="29">
        <v>0.30994212962962964</v>
      </c>
      <c r="J22" s="27">
        <f t="shared" si="2"/>
        <v>1.959490740740738E-2</v>
      </c>
      <c r="K22" s="27">
        <f>J22+K19</f>
        <v>0.10149305555555554</v>
      </c>
      <c r="L22" s="106">
        <v>1.2791666666666667E-3</v>
      </c>
      <c r="M22" s="119">
        <f t="shared" si="0"/>
        <v>0.71000000000000085</v>
      </c>
      <c r="N22" s="98">
        <f>AVERAGE(M22,M19,M17,M15,M12,M9)</f>
        <v>0.90666666666666751</v>
      </c>
      <c r="O22" s="132" t="s">
        <v>216</v>
      </c>
    </row>
    <row r="23" spans="1:15" s="2" customFormat="1" ht="30" customHeight="1" thickBot="1">
      <c r="A23" s="585"/>
      <c r="B23" s="110">
        <v>17</v>
      </c>
      <c r="C23" s="40" t="s">
        <v>69</v>
      </c>
      <c r="D23" s="41">
        <v>4</v>
      </c>
      <c r="E23" s="159">
        <v>42.64</v>
      </c>
      <c r="F23" s="143">
        <v>43.43</v>
      </c>
      <c r="G23" s="160">
        <v>619</v>
      </c>
      <c r="H23" s="23">
        <f t="shared" si="1"/>
        <v>36</v>
      </c>
      <c r="I23" s="44">
        <v>0.33033564814814814</v>
      </c>
      <c r="J23" s="45">
        <f>I23-I22</f>
        <v>2.0393518518518505E-2</v>
      </c>
      <c r="K23" s="45">
        <f>J23+K20</f>
        <v>0.12407407407407403</v>
      </c>
      <c r="L23" s="111">
        <v>1.2962962962962963E-3</v>
      </c>
      <c r="M23" s="97">
        <f t="shared" si="0"/>
        <v>0.78999999999999915</v>
      </c>
      <c r="N23" s="112">
        <f>AVERAGE(M23,M20,M16,M14,M11,M8)</f>
        <v>1.3033333333333346</v>
      </c>
      <c r="O23" s="132" t="s">
        <v>236</v>
      </c>
    </row>
    <row r="24" spans="1:15" ht="30" customHeight="1" thickBot="1">
      <c r="A24" s="585"/>
      <c r="B24" s="89" t="s">
        <v>157</v>
      </c>
      <c r="C24" s="18" t="s">
        <v>71</v>
      </c>
      <c r="D24" s="121">
        <v>11</v>
      </c>
      <c r="E24" s="124">
        <v>41.98</v>
      </c>
      <c r="F24" s="123">
        <v>43.19</v>
      </c>
      <c r="G24" s="133">
        <v>667</v>
      </c>
      <c r="H24" s="31">
        <f>G24-G23</f>
        <v>48</v>
      </c>
      <c r="I24" s="33">
        <v>0.3536111111111111</v>
      </c>
      <c r="J24" s="34">
        <f>I24-I23</f>
        <v>2.3275462962962956E-2</v>
      </c>
      <c r="K24" s="90">
        <f>J24+K21</f>
        <v>0.12804398148148155</v>
      </c>
      <c r="L24" s="451">
        <f>SUM(L7:L23)</f>
        <v>2.2119675925925928E-2</v>
      </c>
      <c r="M24" s="100">
        <f>F24-E24</f>
        <v>1.2100000000000009</v>
      </c>
      <c r="N24" s="101">
        <f>AVERAGE(M24,M21,M18,M13,M10,M7)</f>
        <v>1.1933333333333327</v>
      </c>
      <c r="O24" s="132" t="s">
        <v>237</v>
      </c>
    </row>
    <row r="25" spans="1:15" ht="20.25" customHeight="1" thickBot="1">
      <c r="A25" s="586"/>
      <c r="B25" s="583" t="s">
        <v>198</v>
      </c>
      <c r="C25" s="583"/>
      <c r="D25" s="583"/>
      <c r="E25" s="91">
        <f>AVERAGE(E8:E24)</f>
        <v>42.62</v>
      </c>
      <c r="F25" s="108">
        <f>SUMPRODUCT(F7:F24,H7:H24)/G24</f>
        <v>43.750644677661164</v>
      </c>
      <c r="L25" s="452" t="s">
        <v>303</v>
      </c>
    </row>
  </sheetData>
  <mergeCells count="17">
    <mergeCell ref="A7:A25"/>
    <mergeCell ref="B25:D25"/>
    <mergeCell ref="P5:S5"/>
    <mergeCell ref="B5:B6"/>
    <mergeCell ref="C5:C6"/>
    <mergeCell ref="D5:D6"/>
    <mergeCell ref="G5:G6"/>
    <mergeCell ref="I5:I6"/>
    <mergeCell ref="F5:F6"/>
    <mergeCell ref="E5:E6"/>
    <mergeCell ref="J5:K5"/>
    <mergeCell ref="A1:N1"/>
    <mergeCell ref="A3:N3"/>
    <mergeCell ref="A5:A6"/>
    <mergeCell ref="H5:H6"/>
    <mergeCell ref="L5:L6"/>
    <mergeCell ref="M5:N5"/>
  </mergeCells>
  <pageMargins left="0.47244094488188981" right="0.23622047244094491" top="0.74803149606299213" bottom="0.23622047244094491" header="0.31496062992125984" footer="0.31496062992125984"/>
  <pageSetup paperSize="9" scale="67" orientation="landscape" verticalDpi="300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2:H228"/>
  <sheetViews>
    <sheetView topLeftCell="A151" workbookViewId="0">
      <selection activeCell="D6" sqref="D6"/>
    </sheetView>
  </sheetViews>
  <sheetFormatPr defaultRowHeight="15"/>
  <cols>
    <col min="1" max="1" width="9.140625" style="39"/>
    <col min="2" max="2" width="21.42578125" customWidth="1"/>
    <col min="3" max="3" width="19.140625" style="39" customWidth="1"/>
    <col min="4" max="4" width="9.140625" style="15"/>
  </cols>
  <sheetData>
    <row r="2" spans="1:8" s="39" customFormat="1" ht="15.75">
      <c r="A2" s="224" t="s">
        <v>239</v>
      </c>
      <c r="B2" s="224" t="s">
        <v>2</v>
      </c>
      <c r="C2" s="224" t="s">
        <v>3</v>
      </c>
      <c r="D2" s="228" t="s">
        <v>4</v>
      </c>
      <c r="E2" s="224" t="s">
        <v>240</v>
      </c>
      <c r="F2" s="224" t="s">
        <v>241</v>
      </c>
      <c r="G2" s="224" t="s">
        <v>244</v>
      </c>
      <c r="H2" s="224" t="s">
        <v>242</v>
      </c>
    </row>
    <row r="3" spans="1:8" ht="15.75">
      <c r="A3" s="226">
        <v>1</v>
      </c>
      <c r="B3" s="221" t="s">
        <v>79</v>
      </c>
      <c r="C3" s="207" t="s">
        <v>195</v>
      </c>
      <c r="D3" s="208">
        <v>1</v>
      </c>
      <c r="E3" s="231">
        <v>40.869999999999997</v>
      </c>
      <c r="F3" s="196">
        <v>41.7</v>
      </c>
      <c r="G3" s="196">
        <f t="shared" ref="G3:G34" si="0">F3-E3</f>
        <v>0.8300000000000054</v>
      </c>
      <c r="H3" s="202">
        <v>63</v>
      </c>
    </row>
    <row r="4" spans="1:8" ht="15.75">
      <c r="A4" s="225">
        <v>2</v>
      </c>
      <c r="B4" s="220" t="s">
        <v>50</v>
      </c>
      <c r="C4" s="188" t="s">
        <v>246</v>
      </c>
      <c r="D4" s="189">
        <v>1</v>
      </c>
      <c r="E4" s="190">
        <v>40.9</v>
      </c>
      <c r="F4" s="190">
        <v>41.31</v>
      </c>
      <c r="G4" s="190">
        <f t="shared" si="0"/>
        <v>0.41000000000000369</v>
      </c>
      <c r="H4" s="191">
        <v>50</v>
      </c>
    </row>
    <row r="5" spans="1:8" ht="15.75">
      <c r="A5" s="225">
        <v>3</v>
      </c>
      <c r="B5" s="220" t="s">
        <v>21</v>
      </c>
      <c r="C5" s="188" t="s">
        <v>18</v>
      </c>
      <c r="D5" s="189">
        <v>1</v>
      </c>
      <c r="E5" s="191">
        <v>40.909999999999997</v>
      </c>
      <c r="F5" s="191">
        <v>41.38</v>
      </c>
      <c r="G5" s="190">
        <f t="shared" si="0"/>
        <v>0.47000000000000597</v>
      </c>
      <c r="H5" s="191">
        <v>63</v>
      </c>
    </row>
    <row r="6" spans="1:8" ht="15.75">
      <c r="A6" s="225">
        <v>4</v>
      </c>
      <c r="B6" s="220" t="s">
        <v>21</v>
      </c>
      <c r="C6" s="188" t="s">
        <v>18</v>
      </c>
      <c r="D6" s="189">
        <v>1</v>
      </c>
      <c r="E6" s="191">
        <v>40.94</v>
      </c>
      <c r="F6" s="191">
        <v>41.42</v>
      </c>
      <c r="G6" s="190">
        <f t="shared" si="0"/>
        <v>0.48000000000000398</v>
      </c>
      <c r="H6" s="191">
        <v>60</v>
      </c>
    </row>
    <row r="7" spans="1:8" ht="15.75">
      <c r="A7" s="225">
        <v>5</v>
      </c>
      <c r="B7" s="220" t="s">
        <v>50</v>
      </c>
      <c r="C7" s="188" t="s">
        <v>246</v>
      </c>
      <c r="D7" s="189">
        <v>1</v>
      </c>
      <c r="E7" s="190">
        <v>40.950000000000003</v>
      </c>
      <c r="F7" s="190">
        <v>41.45</v>
      </c>
      <c r="G7" s="190">
        <f t="shared" si="0"/>
        <v>0.5</v>
      </c>
      <c r="H7" s="191">
        <v>53</v>
      </c>
    </row>
    <row r="8" spans="1:8" ht="15.75">
      <c r="A8" s="225">
        <v>6</v>
      </c>
      <c r="B8" s="220" t="s">
        <v>26</v>
      </c>
      <c r="C8" s="188" t="s">
        <v>23</v>
      </c>
      <c r="D8" s="189">
        <v>1</v>
      </c>
      <c r="E8" s="190">
        <v>41.04</v>
      </c>
      <c r="F8" s="190">
        <v>41.47</v>
      </c>
      <c r="G8" s="190">
        <f t="shared" si="0"/>
        <v>0.42999999999999972</v>
      </c>
      <c r="H8" s="191">
        <v>45</v>
      </c>
    </row>
    <row r="9" spans="1:8" ht="15.75">
      <c r="A9" s="225">
        <v>7</v>
      </c>
      <c r="B9" s="220" t="s">
        <v>83</v>
      </c>
      <c r="C9" s="188" t="s">
        <v>82</v>
      </c>
      <c r="D9" s="189">
        <v>1</v>
      </c>
      <c r="E9" s="190">
        <v>41.33</v>
      </c>
      <c r="F9" s="190">
        <v>42.42</v>
      </c>
      <c r="G9" s="190">
        <f t="shared" si="0"/>
        <v>1.0900000000000034</v>
      </c>
      <c r="H9" s="191">
        <v>39</v>
      </c>
    </row>
    <row r="10" spans="1:8" ht="15.75">
      <c r="A10" s="225">
        <v>8</v>
      </c>
      <c r="B10" s="220" t="s">
        <v>45</v>
      </c>
      <c r="C10" s="188" t="s">
        <v>247</v>
      </c>
      <c r="D10" s="189">
        <v>1</v>
      </c>
      <c r="E10" s="190">
        <v>41.47</v>
      </c>
      <c r="F10" s="190">
        <v>42</v>
      </c>
      <c r="G10" s="190">
        <f t="shared" si="0"/>
        <v>0.53000000000000114</v>
      </c>
      <c r="H10" s="191">
        <v>60</v>
      </c>
    </row>
    <row r="11" spans="1:8" ht="16.5" thickBot="1">
      <c r="A11" s="225">
        <v>9</v>
      </c>
      <c r="B11" s="220" t="s">
        <v>60</v>
      </c>
      <c r="C11" s="188" t="s">
        <v>56</v>
      </c>
      <c r="D11" s="189">
        <v>1</v>
      </c>
      <c r="E11" s="192">
        <v>41.57</v>
      </c>
      <c r="F11" s="192">
        <v>42.02</v>
      </c>
      <c r="G11" s="190">
        <f t="shared" si="0"/>
        <v>0.45000000000000284</v>
      </c>
      <c r="H11" s="191">
        <v>49</v>
      </c>
    </row>
    <row r="12" spans="1:8" ht="16.5" thickBot="1">
      <c r="A12" s="225">
        <v>10</v>
      </c>
      <c r="B12" s="220" t="s">
        <v>66</v>
      </c>
      <c r="C12" s="188" t="s">
        <v>179</v>
      </c>
      <c r="D12" s="193">
        <v>1</v>
      </c>
      <c r="E12" s="194">
        <v>41.71</v>
      </c>
      <c r="F12" s="194">
        <v>42.8</v>
      </c>
      <c r="G12" s="195">
        <f t="shared" si="0"/>
        <v>1.0899999999999963</v>
      </c>
      <c r="H12" s="191">
        <v>57</v>
      </c>
    </row>
    <row r="13" spans="1:8" ht="15.75">
      <c r="A13" s="225">
        <v>11</v>
      </c>
      <c r="B13" s="223" t="s">
        <v>90</v>
      </c>
      <c r="C13" s="188" t="s">
        <v>89</v>
      </c>
      <c r="D13" s="217">
        <v>1</v>
      </c>
      <c r="E13" s="227">
        <v>41.82</v>
      </c>
      <c r="F13" s="227">
        <v>42.62</v>
      </c>
      <c r="G13" s="219">
        <f t="shared" si="0"/>
        <v>0.79999999999999716</v>
      </c>
      <c r="H13" s="10">
        <v>30</v>
      </c>
    </row>
    <row r="14" spans="1:8" ht="15.75">
      <c r="A14" s="225">
        <v>12</v>
      </c>
      <c r="B14" s="220" t="s">
        <v>103</v>
      </c>
      <c r="C14" s="188" t="s">
        <v>98</v>
      </c>
      <c r="D14" s="189">
        <v>1</v>
      </c>
      <c r="E14" s="190">
        <v>42.19</v>
      </c>
      <c r="F14" s="190">
        <v>43.08</v>
      </c>
      <c r="G14" s="190">
        <f t="shared" si="0"/>
        <v>0.89000000000000057</v>
      </c>
      <c r="H14" s="191">
        <v>34</v>
      </c>
    </row>
    <row r="15" spans="1:8" ht="15.75">
      <c r="A15" s="225">
        <v>13</v>
      </c>
      <c r="B15" s="220" t="s">
        <v>101</v>
      </c>
      <c r="C15" s="188" t="s">
        <v>98</v>
      </c>
      <c r="D15" s="189">
        <v>1</v>
      </c>
      <c r="E15" s="205">
        <v>42.32</v>
      </c>
      <c r="F15" s="205">
        <v>43.07</v>
      </c>
      <c r="G15" s="190">
        <f t="shared" si="0"/>
        <v>0.75</v>
      </c>
      <c r="H15" s="191">
        <v>31</v>
      </c>
    </row>
    <row r="16" spans="1:8" ht="16.5" thickBot="1">
      <c r="A16" s="225">
        <v>14</v>
      </c>
      <c r="B16" s="220" t="s">
        <v>95</v>
      </c>
      <c r="C16" s="188" t="s">
        <v>89</v>
      </c>
      <c r="D16" s="189">
        <v>1</v>
      </c>
      <c r="E16" s="190">
        <v>42.64</v>
      </c>
      <c r="F16" s="192">
        <v>44.93</v>
      </c>
      <c r="G16" s="190">
        <f t="shared" si="0"/>
        <v>2.2899999999999991</v>
      </c>
      <c r="H16" s="191">
        <v>18</v>
      </c>
    </row>
    <row r="17" spans="1:8" ht="16.5" thickBot="1">
      <c r="A17" s="225">
        <v>15</v>
      </c>
      <c r="B17" s="220" t="s">
        <v>53</v>
      </c>
      <c r="C17" s="188" t="s">
        <v>246</v>
      </c>
      <c r="D17" s="189">
        <v>2</v>
      </c>
      <c r="E17" s="197">
        <v>40.75</v>
      </c>
      <c r="F17" s="198">
        <v>41.18</v>
      </c>
      <c r="G17" s="195">
        <f t="shared" si="0"/>
        <v>0.42999999999999972</v>
      </c>
      <c r="H17" s="191">
        <v>51</v>
      </c>
    </row>
    <row r="18" spans="1:8" ht="16.5" thickBot="1">
      <c r="A18" s="225">
        <v>16</v>
      </c>
      <c r="B18" s="220" t="s">
        <v>21</v>
      </c>
      <c r="C18" s="188" t="s">
        <v>18</v>
      </c>
      <c r="D18" s="189">
        <v>2</v>
      </c>
      <c r="E18" s="200">
        <v>40.92</v>
      </c>
      <c r="F18" s="231">
        <v>41.3</v>
      </c>
      <c r="G18" s="190">
        <f t="shared" si="0"/>
        <v>0.37999999999999545</v>
      </c>
      <c r="H18" s="191">
        <v>60</v>
      </c>
    </row>
    <row r="19" spans="1:8" ht="15.75">
      <c r="A19" s="225">
        <v>17</v>
      </c>
      <c r="B19" s="187" t="s">
        <v>19</v>
      </c>
      <c r="C19" s="188" t="s">
        <v>18</v>
      </c>
      <c r="D19" s="193">
        <v>2</v>
      </c>
      <c r="E19" s="320">
        <v>40.92</v>
      </c>
      <c r="F19" s="338">
        <v>41.37</v>
      </c>
      <c r="G19" s="190">
        <f t="shared" si="0"/>
        <v>0.44999999999999574</v>
      </c>
      <c r="H19" s="191">
        <v>43</v>
      </c>
    </row>
    <row r="20" spans="1:8" ht="15.75">
      <c r="A20" s="225">
        <v>18</v>
      </c>
      <c r="B20" s="221" t="s">
        <v>24</v>
      </c>
      <c r="C20" s="207" t="s">
        <v>23</v>
      </c>
      <c r="D20" s="208">
        <v>2</v>
      </c>
      <c r="E20" s="196">
        <v>40.94</v>
      </c>
      <c r="F20" s="196">
        <v>41.5</v>
      </c>
      <c r="G20" s="196">
        <f t="shared" si="0"/>
        <v>0.56000000000000227</v>
      </c>
      <c r="H20" s="202">
        <v>58</v>
      </c>
    </row>
    <row r="21" spans="1:8" ht="16.5" thickBot="1">
      <c r="A21" s="225">
        <v>19</v>
      </c>
      <c r="B21" s="220" t="s">
        <v>50</v>
      </c>
      <c r="C21" s="188" t="s">
        <v>246</v>
      </c>
      <c r="D21" s="189">
        <v>2</v>
      </c>
      <c r="E21" s="190">
        <v>41.01</v>
      </c>
      <c r="F21" s="192">
        <v>41.44</v>
      </c>
      <c r="G21" s="190">
        <f t="shared" si="0"/>
        <v>0.42999999999999972</v>
      </c>
      <c r="H21" s="191">
        <v>58</v>
      </c>
    </row>
    <row r="22" spans="1:8" ht="16.5" thickBot="1">
      <c r="A22" s="225">
        <v>20</v>
      </c>
      <c r="B22" s="220" t="s">
        <v>87</v>
      </c>
      <c r="C22" s="188" t="s">
        <v>82</v>
      </c>
      <c r="D22" s="189">
        <v>2</v>
      </c>
      <c r="E22" s="197">
        <v>41.27</v>
      </c>
      <c r="F22" s="194">
        <v>42</v>
      </c>
      <c r="G22" s="195">
        <f t="shared" si="0"/>
        <v>0.72999999999999687</v>
      </c>
      <c r="H22" s="191">
        <v>57</v>
      </c>
    </row>
    <row r="23" spans="1:8" ht="15.75">
      <c r="A23" s="225">
        <v>21</v>
      </c>
      <c r="B23" s="220" t="s">
        <v>83</v>
      </c>
      <c r="C23" s="188" t="s">
        <v>82</v>
      </c>
      <c r="D23" s="189">
        <v>2</v>
      </c>
      <c r="E23" s="205">
        <v>41.33</v>
      </c>
      <c r="F23" s="231">
        <v>41.93</v>
      </c>
      <c r="G23" s="190">
        <f t="shared" si="0"/>
        <v>0.60000000000000142</v>
      </c>
      <c r="H23" s="191">
        <v>31</v>
      </c>
    </row>
    <row r="24" spans="1:8" ht="15.75">
      <c r="A24" s="225">
        <v>22</v>
      </c>
      <c r="B24" s="220" t="s">
        <v>45</v>
      </c>
      <c r="C24" s="188" t="s">
        <v>247</v>
      </c>
      <c r="D24" s="189">
        <v>2</v>
      </c>
      <c r="E24" s="190">
        <v>41.41</v>
      </c>
      <c r="F24" s="190">
        <v>42.02</v>
      </c>
      <c r="G24" s="190">
        <f t="shared" si="0"/>
        <v>0.61000000000000654</v>
      </c>
      <c r="H24" s="191">
        <v>54</v>
      </c>
    </row>
    <row r="25" spans="1:8" ht="15.75">
      <c r="A25" s="225">
        <v>23</v>
      </c>
      <c r="B25" s="220" t="s">
        <v>66</v>
      </c>
      <c r="C25" s="188" t="s">
        <v>179</v>
      </c>
      <c r="D25" s="189">
        <v>2</v>
      </c>
      <c r="E25" s="190">
        <v>41.6</v>
      </c>
      <c r="F25" s="190">
        <v>42.44</v>
      </c>
      <c r="G25" s="190">
        <f t="shared" si="0"/>
        <v>0.83999999999999631</v>
      </c>
      <c r="H25" s="191">
        <v>38</v>
      </c>
    </row>
    <row r="26" spans="1:8" ht="15.75">
      <c r="A26" s="225">
        <v>24</v>
      </c>
      <c r="B26" s="220" t="s">
        <v>77</v>
      </c>
      <c r="C26" s="188" t="s">
        <v>195</v>
      </c>
      <c r="D26" s="189">
        <v>2</v>
      </c>
      <c r="E26" s="190">
        <v>41.73</v>
      </c>
      <c r="F26" s="190">
        <v>42.24</v>
      </c>
      <c r="G26" s="190">
        <f t="shared" si="0"/>
        <v>0.51000000000000512</v>
      </c>
      <c r="H26" s="191">
        <v>39</v>
      </c>
    </row>
    <row r="27" spans="1:8" ht="15.75">
      <c r="A27" s="225">
        <v>25</v>
      </c>
      <c r="B27" s="220" t="s">
        <v>95</v>
      </c>
      <c r="C27" s="188" t="s">
        <v>89</v>
      </c>
      <c r="D27" s="189">
        <v>2</v>
      </c>
      <c r="E27" s="190">
        <v>42.18</v>
      </c>
      <c r="F27" s="190">
        <v>43.13</v>
      </c>
      <c r="G27" s="190">
        <f t="shared" si="0"/>
        <v>0.95000000000000284</v>
      </c>
      <c r="H27" s="191">
        <v>30</v>
      </c>
    </row>
    <row r="28" spans="1:8" ht="16.5" thickBot="1">
      <c r="A28" s="225">
        <v>26</v>
      </c>
      <c r="B28" s="220" t="s">
        <v>103</v>
      </c>
      <c r="C28" s="188" t="s">
        <v>98</v>
      </c>
      <c r="D28" s="189">
        <v>2</v>
      </c>
      <c r="E28" s="190">
        <v>42.34</v>
      </c>
      <c r="F28" s="192">
        <v>43.08</v>
      </c>
      <c r="G28" s="190">
        <f t="shared" si="0"/>
        <v>0.73999999999999488</v>
      </c>
      <c r="H28" s="191">
        <v>47</v>
      </c>
    </row>
    <row r="29" spans="1:8" ht="16.5" thickBot="1">
      <c r="A29" s="225">
        <v>27</v>
      </c>
      <c r="B29" s="220" t="s">
        <v>21</v>
      </c>
      <c r="C29" s="188" t="s">
        <v>18</v>
      </c>
      <c r="D29" s="189">
        <v>3</v>
      </c>
      <c r="E29" s="201">
        <v>41.07</v>
      </c>
      <c r="F29" s="203">
        <v>41.51</v>
      </c>
      <c r="G29" s="195">
        <f t="shared" si="0"/>
        <v>0.43999999999999773</v>
      </c>
      <c r="H29" s="191">
        <v>52</v>
      </c>
    </row>
    <row r="30" spans="1:8" ht="15.75">
      <c r="A30" s="225">
        <v>28</v>
      </c>
      <c r="B30" s="220" t="s">
        <v>26</v>
      </c>
      <c r="C30" s="188" t="s">
        <v>23</v>
      </c>
      <c r="D30" s="189">
        <v>3</v>
      </c>
      <c r="E30" s="190">
        <v>41.12</v>
      </c>
      <c r="F30" s="196">
        <v>41.56</v>
      </c>
      <c r="G30" s="190">
        <f t="shared" si="0"/>
        <v>0.44000000000000483</v>
      </c>
      <c r="H30" s="191">
        <v>22</v>
      </c>
    </row>
    <row r="31" spans="1:8" ht="15.75">
      <c r="A31" s="225">
        <v>29</v>
      </c>
      <c r="B31" s="220" t="s">
        <v>17</v>
      </c>
      <c r="C31" s="188" t="s">
        <v>13</v>
      </c>
      <c r="D31" s="189">
        <v>3</v>
      </c>
      <c r="E31" s="190">
        <v>41.17</v>
      </c>
      <c r="F31" s="190">
        <v>41.96</v>
      </c>
      <c r="G31" s="190">
        <f t="shared" si="0"/>
        <v>0.78999999999999915</v>
      </c>
      <c r="H31" s="191">
        <v>40</v>
      </c>
    </row>
    <row r="32" spans="1:8" ht="15.75">
      <c r="A32" s="225">
        <v>30</v>
      </c>
      <c r="B32" s="220" t="s">
        <v>26</v>
      </c>
      <c r="C32" s="188" t="s">
        <v>23</v>
      </c>
      <c r="D32" s="189">
        <v>3</v>
      </c>
      <c r="E32" s="190">
        <v>41.18</v>
      </c>
      <c r="F32" s="190">
        <v>41.62</v>
      </c>
      <c r="G32" s="190">
        <f t="shared" si="0"/>
        <v>0.43999999999999773</v>
      </c>
      <c r="H32" s="191">
        <v>55</v>
      </c>
    </row>
    <row r="33" spans="1:8" ht="15.75">
      <c r="A33" s="225">
        <v>31</v>
      </c>
      <c r="B33" s="220" t="s">
        <v>21</v>
      </c>
      <c r="C33" s="188" t="s">
        <v>18</v>
      </c>
      <c r="D33" s="189">
        <v>3</v>
      </c>
      <c r="E33" s="191">
        <v>41.19</v>
      </c>
      <c r="F33" s="191">
        <v>41.54</v>
      </c>
      <c r="G33" s="190">
        <f t="shared" si="0"/>
        <v>0.35000000000000142</v>
      </c>
      <c r="H33" s="191">
        <v>29</v>
      </c>
    </row>
    <row r="34" spans="1:8" ht="16.5" thickBot="1">
      <c r="A34" s="225">
        <v>32</v>
      </c>
      <c r="B34" s="220" t="s">
        <v>17</v>
      </c>
      <c r="C34" s="188" t="s">
        <v>13</v>
      </c>
      <c r="D34" s="204">
        <v>3</v>
      </c>
      <c r="E34" s="236">
        <v>41.38</v>
      </c>
      <c r="F34" s="210">
        <v>42.11</v>
      </c>
      <c r="G34" s="190">
        <f t="shared" si="0"/>
        <v>0.72999999999999687</v>
      </c>
      <c r="H34" s="191">
        <v>56</v>
      </c>
    </row>
    <row r="35" spans="1:8" ht="15.75">
      <c r="A35" s="225">
        <v>33</v>
      </c>
      <c r="B35" s="220" t="s">
        <v>36</v>
      </c>
      <c r="C35" s="188" t="s">
        <v>178</v>
      </c>
      <c r="D35" s="189">
        <v>3</v>
      </c>
      <c r="E35" s="196">
        <v>41.74</v>
      </c>
      <c r="F35" s="190">
        <v>42.25</v>
      </c>
      <c r="G35" s="190">
        <f t="shared" ref="G35:G66" si="1">F35-E35</f>
        <v>0.50999999999999801</v>
      </c>
      <c r="H35" s="191">
        <v>58</v>
      </c>
    </row>
    <row r="36" spans="1:8" ht="16.5" thickBot="1">
      <c r="A36" s="225">
        <v>34</v>
      </c>
      <c r="B36" s="220" t="s">
        <v>85</v>
      </c>
      <c r="C36" s="188" t="s">
        <v>82</v>
      </c>
      <c r="D36" s="189">
        <v>3</v>
      </c>
      <c r="E36" s="192">
        <v>41.81</v>
      </c>
      <c r="F36" s="190">
        <v>42.21</v>
      </c>
      <c r="G36" s="190">
        <f t="shared" si="1"/>
        <v>0.39999999999999858</v>
      </c>
      <c r="H36" s="191">
        <v>20</v>
      </c>
    </row>
    <row r="37" spans="1:8" ht="15.75">
      <c r="A37" s="225">
        <v>35</v>
      </c>
      <c r="B37" s="187" t="s">
        <v>64</v>
      </c>
      <c r="C37" s="188" t="s">
        <v>179</v>
      </c>
      <c r="D37" s="193">
        <v>3</v>
      </c>
      <c r="E37" s="233">
        <v>41.88</v>
      </c>
      <c r="F37" s="195">
        <v>42.49</v>
      </c>
      <c r="G37" s="190">
        <f t="shared" si="1"/>
        <v>0.60999999999999943</v>
      </c>
      <c r="H37" s="191">
        <v>47</v>
      </c>
    </row>
    <row r="38" spans="1:8" ht="15.75">
      <c r="A38" s="225">
        <v>36</v>
      </c>
      <c r="B38" s="221" t="s">
        <v>137</v>
      </c>
      <c r="C38" s="207" t="s">
        <v>195</v>
      </c>
      <c r="D38" s="208">
        <v>3</v>
      </c>
      <c r="E38" s="199">
        <v>42.08</v>
      </c>
      <c r="F38" s="199">
        <v>42.87</v>
      </c>
      <c r="G38" s="196">
        <f t="shared" si="1"/>
        <v>0.78999999999999915</v>
      </c>
      <c r="H38" s="202">
        <v>35</v>
      </c>
    </row>
    <row r="39" spans="1:8" ht="15.75">
      <c r="A39" s="225">
        <v>37</v>
      </c>
      <c r="B39" s="220" t="s">
        <v>73</v>
      </c>
      <c r="C39" s="188" t="s">
        <v>68</v>
      </c>
      <c r="D39" s="189">
        <v>3</v>
      </c>
      <c r="E39" s="190">
        <v>42.16</v>
      </c>
      <c r="F39" s="190">
        <v>43.06</v>
      </c>
      <c r="G39" s="190">
        <f t="shared" si="1"/>
        <v>0.90000000000000568</v>
      </c>
      <c r="H39" s="191">
        <v>28</v>
      </c>
    </row>
    <row r="40" spans="1:8" ht="15.75">
      <c r="A40" s="225">
        <v>38</v>
      </c>
      <c r="B40" s="220" t="s">
        <v>103</v>
      </c>
      <c r="C40" s="188" t="s">
        <v>98</v>
      </c>
      <c r="D40" s="189">
        <v>3</v>
      </c>
      <c r="E40" s="190">
        <v>42.23</v>
      </c>
      <c r="F40" s="190">
        <v>43.18</v>
      </c>
      <c r="G40" s="190">
        <f t="shared" si="1"/>
        <v>0.95000000000000284</v>
      </c>
      <c r="H40" s="191">
        <v>55</v>
      </c>
    </row>
    <row r="41" spans="1:8" ht="15.75">
      <c r="A41" s="225">
        <v>39</v>
      </c>
      <c r="B41" s="220" t="s">
        <v>34</v>
      </c>
      <c r="C41" s="188" t="s">
        <v>178</v>
      </c>
      <c r="D41" s="189">
        <v>3</v>
      </c>
      <c r="E41" s="190">
        <v>42.36</v>
      </c>
      <c r="F41" s="190">
        <v>43.01</v>
      </c>
      <c r="G41" s="190">
        <f t="shared" si="1"/>
        <v>0.64999999999999858</v>
      </c>
      <c r="H41" s="191">
        <v>44</v>
      </c>
    </row>
    <row r="42" spans="1:8" ht="15.75">
      <c r="A42" s="225">
        <v>40</v>
      </c>
      <c r="B42" s="220" t="s">
        <v>103</v>
      </c>
      <c r="C42" s="188" t="s">
        <v>98</v>
      </c>
      <c r="D42" s="189">
        <v>3</v>
      </c>
      <c r="E42" s="190">
        <v>42.56</v>
      </c>
      <c r="F42" s="190">
        <v>44.02</v>
      </c>
      <c r="G42" s="190">
        <f t="shared" si="1"/>
        <v>1.4600000000000009</v>
      </c>
      <c r="H42" s="191">
        <v>28</v>
      </c>
    </row>
    <row r="43" spans="1:8" ht="15.75">
      <c r="A43" s="225">
        <v>41</v>
      </c>
      <c r="B43" s="220" t="s">
        <v>79</v>
      </c>
      <c r="C43" s="188" t="s">
        <v>195</v>
      </c>
      <c r="D43" s="189">
        <v>4</v>
      </c>
      <c r="E43" s="190">
        <v>41.28</v>
      </c>
      <c r="F43" s="190">
        <v>41.73</v>
      </c>
      <c r="G43" s="190">
        <f t="shared" si="1"/>
        <v>0.44999999999999574</v>
      </c>
      <c r="H43" s="191">
        <v>40</v>
      </c>
    </row>
    <row r="44" spans="1:8" ht="15.75">
      <c r="A44" s="225">
        <v>42</v>
      </c>
      <c r="B44" s="220" t="s">
        <v>24</v>
      </c>
      <c r="C44" s="188" t="s">
        <v>23</v>
      </c>
      <c r="D44" s="189">
        <v>4</v>
      </c>
      <c r="E44" s="190">
        <v>41.37</v>
      </c>
      <c r="F44" s="190">
        <v>41.73</v>
      </c>
      <c r="G44" s="190">
        <f t="shared" si="1"/>
        <v>0.35999999999999943</v>
      </c>
      <c r="H44" s="191">
        <v>22</v>
      </c>
    </row>
    <row r="45" spans="1:8" ht="15.75">
      <c r="A45" s="225">
        <v>43</v>
      </c>
      <c r="B45" s="220" t="s">
        <v>24</v>
      </c>
      <c r="C45" s="188" t="s">
        <v>23</v>
      </c>
      <c r="D45" s="189">
        <v>4</v>
      </c>
      <c r="E45" s="190">
        <v>41.5</v>
      </c>
      <c r="F45" s="190">
        <v>41.83</v>
      </c>
      <c r="G45" s="190">
        <f t="shared" si="1"/>
        <v>0.32999999999999829</v>
      </c>
      <c r="H45" s="191">
        <v>21</v>
      </c>
    </row>
    <row r="46" spans="1:8" ht="15.75">
      <c r="A46" s="225">
        <v>44</v>
      </c>
      <c r="B46" s="220" t="s">
        <v>57</v>
      </c>
      <c r="C46" s="188" t="s">
        <v>56</v>
      </c>
      <c r="D46" s="189">
        <v>4</v>
      </c>
      <c r="E46" s="190">
        <v>41.51</v>
      </c>
      <c r="F46" s="190">
        <v>42.38</v>
      </c>
      <c r="G46" s="190">
        <f t="shared" si="1"/>
        <v>0.87000000000000455</v>
      </c>
      <c r="H46" s="191">
        <v>51</v>
      </c>
    </row>
    <row r="47" spans="1:8" ht="16.5" thickBot="1">
      <c r="A47" s="225">
        <v>45</v>
      </c>
      <c r="B47" s="223" t="s">
        <v>62</v>
      </c>
      <c r="C47" s="188" t="s">
        <v>179</v>
      </c>
      <c r="D47" s="217">
        <v>4</v>
      </c>
      <c r="E47" s="237">
        <v>41.53</v>
      </c>
      <c r="F47" s="319">
        <v>41.93</v>
      </c>
      <c r="G47" s="219">
        <f t="shared" si="1"/>
        <v>0.39999999999999858</v>
      </c>
      <c r="H47" s="10">
        <v>49</v>
      </c>
    </row>
    <row r="48" spans="1:8" ht="16.5" thickBot="1">
      <c r="A48" s="225">
        <v>46</v>
      </c>
      <c r="B48" s="220" t="s">
        <v>45</v>
      </c>
      <c r="C48" s="188" t="s">
        <v>247</v>
      </c>
      <c r="D48" s="193">
        <v>4</v>
      </c>
      <c r="E48" s="194">
        <v>41.7</v>
      </c>
      <c r="F48" s="194">
        <v>42.04</v>
      </c>
      <c r="G48" s="195">
        <f t="shared" si="1"/>
        <v>0.33999999999999631</v>
      </c>
      <c r="H48" s="191">
        <v>34</v>
      </c>
    </row>
    <row r="49" spans="1:8" ht="15.75">
      <c r="A49" s="225">
        <v>47</v>
      </c>
      <c r="B49" s="220" t="s">
        <v>53</v>
      </c>
      <c r="C49" s="188" t="s">
        <v>246</v>
      </c>
      <c r="D49" s="189">
        <v>4</v>
      </c>
      <c r="E49" s="196">
        <v>41.7</v>
      </c>
      <c r="F49" s="196">
        <v>41.92</v>
      </c>
      <c r="G49" s="190">
        <f t="shared" si="1"/>
        <v>0.21999999999999886</v>
      </c>
      <c r="H49" s="191">
        <v>16</v>
      </c>
    </row>
    <row r="50" spans="1:8" ht="16.5" thickBot="1">
      <c r="A50" s="225">
        <v>48</v>
      </c>
      <c r="B50" s="220" t="s">
        <v>36</v>
      </c>
      <c r="C50" s="188" t="s">
        <v>178</v>
      </c>
      <c r="D50" s="189">
        <v>4</v>
      </c>
      <c r="E50" s="192">
        <v>41.82</v>
      </c>
      <c r="F50" s="190">
        <v>42.96</v>
      </c>
      <c r="G50" s="190">
        <f t="shared" si="1"/>
        <v>1.1400000000000006</v>
      </c>
      <c r="H50" s="191">
        <v>58</v>
      </c>
    </row>
    <row r="51" spans="1:8" ht="16.5" thickBot="1">
      <c r="A51" s="225">
        <v>49</v>
      </c>
      <c r="B51" s="220" t="s">
        <v>99</v>
      </c>
      <c r="C51" s="188" t="s">
        <v>98</v>
      </c>
      <c r="D51" s="193">
        <v>4</v>
      </c>
      <c r="E51" s="198">
        <v>41.89</v>
      </c>
      <c r="F51" s="318">
        <v>42.35</v>
      </c>
      <c r="G51" s="190">
        <f t="shared" si="1"/>
        <v>0.46000000000000085</v>
      </c>
      <c r="H51" s="191">
        <v>28</v>
      </c>
    </row>
    <row r="52" spans="1:8" ht="16.5" thickBot="1">
      <c r="A52" s="225">
        <v>50</v>
      </c>
      <c r="B52" s="220" t="s">
        <v>87</v>
      </c>
      <c r="C52" s="188" t="s">
        <v>82</v>
      </c>
      <c r="D52" s="193">
        <v>4</v>
      </c>
      <c r="E52" s="194">
        <v>42</v>
      </c>
      <c r="F52" s="206">
        <v>42.53</v>
      </c>
      <c r="G52" s="190">
        <f t="shared" si="1"/>
        <v>0.53000000000000114</v>
      </c>
      <c r="H52" s="191">
        <v>21</v>
      </c>
    </row>
    <row r="53" spans="1:8" ht="16.5" thickBot="1">
      <c r="A53" s="225">
        <v>51</v>
      </c>
      <c r="B53" s="220" t="s">
        <v>87</v>
      </c>
      <c r="C53" s="188" t="s">
        <v>82</v>
      </c>
      <c r="D53" s="189">
        <v>4</v>
      </c>
      <c r="E53" s="215">
        <v>42.03</v>
      </c>
      <c r="F53" s="194">
        <v>42.9</v>
      </c>
      <c r="G53" s="195">
        <f t="shared" si="1"/>
        <v>0.86999999999999744</v>
      </c>
      <c r="H53" s="191">
        <v>31</v>
      </c>
    </row>
    <row r="54" spans="1:8" ht="15.75">
      <c r="A54" s="225">
        <v>52</v>
      </c>
      <c r="B54" s="187" t="s">
        <v>62</v>
      </c>
      <c r="C54" s="188" t="s">
        <v>179</v>
      </c>
      <c r="D54" s="189">
        <v>4</v>
      </c>
      <c r="E54" s="197">
        <v>42.08</v>
      </c>
      <c r="F54" s="233">
        <v>42.67</v>
      </c>
      <c r="G54" s="195">
        <f t="shared" si="1"/>
        <v>0.59000000000000341</v>
      </c>
      <c r="H54" s="191">
        <v>31</v>
      </c>
    </row>
    <row r="55" spans="1:8" ht="15.75">
      <c r="A55" s="225">
        <v>53</v>
      </c>
      <c r="B55" s="221" t="s">
        <v>36</v>
      </c>
      <c r="C55" s="207" t="s">
        <v>178</v>
      </c>
      <c r="D55" s="208">
        <v>4</v>
      </c>
      <c r="E55" s="196">
        <v>42.14</v>
      </c>
      <c r="F55" s="196">
        <v>42.69</v>
      </c>
      <c r="G55" s="196">
        <f t="shared" si="1"/>
        <v>0.54999999999999716</v>
      </c>
      <c r="H55" s="202">
        <v>46</v>
      </c>
    </row>
    <row r="56" spans="1:8" ht="15.75">
      <c r="A56" s="225">
        <v>54</v>
      </c>
      <c r="B56" s="221" t="s">
        <v>101</v>
      </c>
      <c r="C56" s="207" t="s">
        <v>98</v>
      </c>
      <c r="D56" s="208">
        <v>4</v>
      </c>
      <c r="E56" s="196">
        <v>42.57</v>
      </c>
      <c r="F56" s="196">
        <v>43.92</v>
      </c>
      <c r="G56" s="196">
        <f t="shared" si="1"/>
        <v>1.3500000000000014</v>
      </c>
      <c r="H56" s="202">
        <v>41</v>
      </c>
    </row>
    <row r="57" spans="1:8" ht="15.75">
      <c r="A57" s="225">
        <v>55</v>
      </c>
      <c r="B57" s="220" t="s">
        <v>69</v>
      </c>
      <c r="C57" s="207" t="s">
        <v>68</v>
      </c>
      <c r="D57" s="189">
        <v>4</v>
      </c>
      <c r="E57" s="205">
        <v>42.64</v>
      </c>
      <c r="F57" s="205">
        <v>43.43</v>
      </c>
      <c r="G57" s="190">
        <f t="shared" si="1"/>
        <v>0.78999999999999915</v>
      </c>
      <c r="H57" s="191">
        <v>36</v>
      </c>
    </row>
    <row r="58" spans="1:8" ht="15.75">
      <c r="A58" s="225">
        <v>56</v>
      </c>
      <c r="B58" s="220" t="s">
        <v>137</v>
      </c>
      <c r="C58" s="207" t="s">
        <v>195</v>
      </c>
      <c r="D58" s="189">
        <v>4</v>
      </c>
      <c r="E58" s="190">
        <v>44.23</v>
      </c>
      <c r="F58" s="190">
        <v>45.3</v>
      </c>
      <c r="G58" s="190">
        <f t="shared" si="1"/>
        <v>1.0700000000000003</v>
      </c>
      <c r="H58" s="191">
        <v>21</v>
      </c>
    </row>
    <row r="59" spans="1:8" ht="15.75">
      <c r="A59" s="225">
        <v>57</v>
      </c>
      <c r="B59" s="220" t="s">
        <v>53</v>
      </c>
      <c r="C59" s="207" t="s">
        <v>246</v>
      </c>
      <c r="D59" s="189">
        <v>5</v>
      </c>
      <c r="E59" s="190">
        <v>41.09</v>
      </c>
      <c r="F59" s="190">
        <v>41.53</v>
      </c>
      <c r="G59" s="190">
        <f t="shared" si="1"/>
        <v>0.43999999999999773</v>
      </c>
      <c r="H59" s="191">
        <v>61</v>
      </c>
    </row>
    <row r="60" spans="1:8" ht="15.75">
      <c r="A60" s="225">
        <v>58</v>
      </c>
      <c r="B60" s="220" t="s">
        <v>50</v>
      </c>
      <c r="C60" s="207" t="s">
        <v>246</v>
      </c>
      <c r="D60" s="189">
        <v>5</v>
      </c>
      <c r="E60" s="190">
        <v>41.1</v>
      </c>
      <c r="F60" s="190">
        <v>41.55</v>
      </c>
      <c r="G60" s="190">
        <f t="shared" si="1"/>
        <v>0.44999999999999574</v>
      </c>
      <c r="H60" s="191">
        <v>47</v>
      </c>
    </row>
    <row r="61" spans="1:8" ht="15.75">
      <c r="A61" s="225">
        <v>59</v>
      </c>
      <c r="B61" s="220" t="s">
        <v>24</v>
      </c>
      <c r="C61" s="207" t="s">
        <v>23</v>
      </c>
      <c r="D61" s="189">
        <v>5</v>
      </c>
      <c r="E61" s="190">
        <v>41.11</v>
      </c>
      <c r="F61" s="190">
        <v>41.56</v>
      </c>
      <c r="G61" s="190">
        <f t="shared" si="1"/>
        <v>0.45000000000000284</v>
      </c>
      <c r="H61" s="191">
        <v>31</v>
      </c>
    </row>
    <row r="62" spans="1:8" ht="15.75">
      <c r="A62" s="225">
        <v>60</v>
      </c>
      <c r="B62" s="223" t="s">
        <v>79</v>
      </c>
      <c r="C62" s="207" t="s">
        <v>195</v>
      </c>
      <c r="D62" s="189">
        <v>5</v>
      </c>
      <c r="E62" s="218">
        <v>41.22</v>
      </c>
      <c r="F62" s="218">
        <v>41.84</v>
      </c>
      <c r="G62" s="219">
        <f t="shared" si="1"/>
        <v>0.62000000000000455</v>
      </c>
      <c r="H62" s="10">
        <v>66</v>
      </c>
    </row>
    <row r="63" spans="1:8" ht="15.75">
      <c r="A63" s="225">
        <v>61</v>
      </c>
      <c r="B63" s="220" t="s">
        <v>17</v>
      </c>
      <c r="C63" s="207" t="s">
        <v>13</v>
      </c>
      <c r="D63" s="189">
        <v>5</v>
      </c>
      <c r="E63" s="190">
        <v>41.25</v>
      </c>
      <c r="F63" s="190">
        <v>42.02</v>
      </c>
      <c r="G63" s="190">
        <f t="shared" si="1"/>
        <v>0.77000000000000313</v>
      </c>
      <c r="H63" s="191">
        <v>57</v>
      </c>
    </row>
    <row r="64" spans="1:8" ht="15.75">
      <c r="A64" s="225">
        <v>62</v>
      </c>
      <c r="B64" s="220" t="s">
        <v>28</v>
      </c>
      <c r="C64" s="207" t="s">
        <v>23</v>
      </c>
      <c r="D64" s="189">
        <v>5</v>
      </c>
      <c r="E64" s="190">
        <v>41.27</v>
      </c>
      <c r="F64" s="190">
        <v>41.82</v>
      </c>
      <c r="G64" s="190">
        <f t="shared" si="1"/>
        <v>0.54999999999999716</v>
      </c>
      <c r="H64" s="191">
        <v>59</v>
      </c>
    </row>
    <row r="65" spans="1:8" ht="15.75">
      <c r="A65" s="225">
        <v>63</v>
      </c>
      <c r="B65" s="220" t="s">
        <v>93</v>
      </c>
      <c r="C65" s="207" t="s">
        <v>89</v>
      </c>
      <c r="D65" s="189">
        <v>5</v>
      </c>
      <c r="E65" s="190">
        <v>41.35</v>
      </c>
      <c r="F65" s="190">
        <v>42.12</v>
      </c>
      <c r="G65" s="190">
        <f t="shared" si="1"/>
        <v>0.76999999999999602</v>
      </c>
      <c r="H65" s="191">
        <v>44</v>
      </c>
    </row>
    <row r="66" spans="1:8" ht="15.75">
      <c r="A66" s="225">
        <v>64</v>
      </c>
      <c r="B66" s="220" t="s">
        <v>17</v>
      </c>
      <c r="C66" s="207" t="s">
        <v>13</v>
      </c>
      <c r="D66" s="189">
        <v>5</v>
      </c>
      <c r="E66" s="190">
        <v>41.39</v>
      </c>
      <c r="F66" s="190">
        <v>42.02</v>
      </c>
      <c r="G66" s="190">
        <f t="shared" si="1"/>
        <v>0.63000000000000256</v>
      </c>
      <c r="H66" s="191">
        <v>48</v>
      </c>
    </row>
    <row r="67" spans="1:8" ht="16.5" thickBot="1">
      <c r="A67" s="225">
        <v>65</v>
      </c>
      <c r="B67" s="220" t="s">
        <v>34</v>
      </c>
      <c r="C67" s="207" t="s">
        <v>178</v>
      </c>
      <c r="D67" s="189">
        <v>5</v>
      </c>
      <c r="E67" s="190">
        <v>41.99</v>
      </c>
      <c r="F67" s="192">
        <v>42.4</v>
      </c>
      <c r="G67" s="190">
        <f t="shared" ref="G67:G98" si="2">F67-E67</f>
        <v>0.40999999999999659</v>
      </c>
      <c r="H67" s="191">
        <v>35</v>
      </c>
    </row>
    <row r="68" spans="1:8" ht="16.5" thickBot="1">
      <c r="A68" s="225">
        <v>66</v>
      </c>
      <c r="B68" s="220" t="s">
        <v>73</v>
      </c>
      <c r="C68" s="207" t="s">
        <v>68</v>
      </c>
      <c r="D68" s="189">
        <v>5</v>
      </c>
      <c r="E68" s="211">
        <v>42.01</v>
      </c>
      <c r="F68" s="198">
        <v>42.72</v>
      </c>
      <c r="G68" s="195">
        <f t="shared" si="2"/>
        <v>0.71000000000000085</v>
      </c>
      <c r="H68" s="191">
        <v>38</v>
      </c>
    </row>
    <row r="69" spans="1:8" ht="16.5" thickBot="1">
      <c r="A69" s="225">
        <v>67</v>
      </c>
      <c r="B69" s="220" t="s">
        <v>99</v>
      </c>
      <c r="C69" s="207" t="s">
        <v>98</v>
      </c>
      <c r="D69" s="193">
        <v>5</v>
      </c>
      <c r="E69" s="194">
        <v>42.12</v>
      </c>
      <c r="F69" s="210">
        <v>43.05</v>
      </c>
      <c r="G69" s="190">
        <f t="shared" si="2"/>
        <v>0.92999999999999972</v>
      </c>
      <c r="H69" s="191">
        <v>49</v>
      </c>
    </row>
    <row r="70" spans="1:8" ht="16.5" thickBot="1">
      <c r="A70" s="225">
        <v>68</v>
      </c>
      <c r="B70" s="220" t="s">
        <v>46</v>
      </c>
      <c r="C70" s="207" t="s">
        <v>247</v>
      </c>
      <c r="D70" s="189">
        <v>5</v>
      </c>
      <c r="E70" s="196">
        <v>42.23</v>
      </c>
      <c r="F70" s="192">
        <v>42.81</v>
      </c>
      <c r="G70" s="190">
        <f t="shared" si="2"/>
        <v>0.5800000000000054</v>
      </c>
      <c r="H70" s="191">
        <v>37</v>
      </c>
    </row>
    <row r="71" spans="1:8" ht="16.5" thickBot="1">
      <c r="A71" s="225">
        <v>69</v>
      </c>
      <c r="B71" s="220" t="s">
        <v>62</v>
      </c>
      <c r="C71" s="207" t="s">
        <v>179</v>
      </c>
      <c r="D71" s="189">
        <v>5</v>
      </c>
      <c r="E71" s="209">
        <v>42.61</v>
      </c>
      <c r="F71" s="194">
        <v>43.14</v>
      </c>
      <c r="G71" s="195">
        <f t="shared" si="2"/>
        <v>0.53000000000000114</v>
      </c>
      <c r="H71" s="191">
        <v>31</v>
      </c>
    </row>
    <row r="72" spans="1:8" ht="15.75">
      <c r="A72" s="225">
        <v>70</v>
      </c>
      <c r="B72" s="187" t="s">
        <v>69</v>
      </c>
      <c r="C72" s="207" t="s">
        <v>68</v>
      </c>
      <c r="D72" s="193">
        <v>5</v>
      </c>
      <c r="E72" s="233">
        <v>42.64</v>
      </c>
      <c r="F72" s="210">
        <v>43.92</v>
      </c>
      <c r="G72" s="190">
        <f t="shared" si="2"/>
        <v>1.2800000000000011</v>
      </c>
      <c r="H72" s="191">
        <v>41</v>
      </c>
    </row>
    <row r="73" spans="1:8" ht="15.75">
      <c r="A73" s="225">
        <v>71</v>
      </c>
      <c r="B73" s="221" t="s">
        <v>93</v>
      </c>
      <c r="C73" s="207" t="s">
        <v>89</v>
      </c>
      <c r="D73" s="208">
        <v>6</v>
      </c>
      <c r="E73" s="231">
        <v>41.1</v>
      </c>
      <c r="F73" s="196">
        <v>41.82</v>
      </c>
      <c r="G73" s="196">
        <f t="shared" si="2"/>
        <v>0.71999999999999886</v>
      </c>
      <c r="H73" s="202">
        <v>56</v>
      </c>
    </row>
    <row r="74" spans="1:8" ht="16.5" thickBot="1">
      <c r="A74" s="225">
        <v>72</v>
      </c>
      <c r="B74" s="220" t="s">
        <v>28</v>
      </c>
      <c r="C74" s="188" t="s">
        <v>23</v>
      </c>
      <c r="D74" s="189">
        <v>6</v>
      </c>
      <c r="E74" s="192">
        <v>41.27</v>
      </c>
      <c r="F74" s="190">
        <v>41.89</v>
      </c>
      <c r="G74" s="190">
        <f t="shared" si="2"/>
        <v>0.61999999999999744</v>
      </c>
      <c r="H74" s="191">
        <v>44</v>
      </c>
    </row>
    <row r="75" spans="1:8" ht="16.5" thickBot="1">
      <c r="A75" s="225">
        <v>73</v>
      </c>
      <c r="B75" s="220" t="s">
        <v>93</v>
      </c>
      <c r="C75" s="188" t="s">
        <v>89</v>
      </c>
      <c r="D75" s="193">
        <v>6</v>
      </c>
      <c r="E75" s="213">
        <v>41.3</v>
      </c>
      <c r="F75" s="318">
        <v>41.73</v>
      </c>
      <c r="G75" s="190">
        <f t="shared" si="2"/>
        <v>0.42999999999999972</v>
      </c>
      <c r="H75" s="191">
        <v>35</v>
      </c>
    </row>
    <row r="76" spans="1:8" ht="15.75">
      <c r="A76" s="225">
        <v>74</v>
      </c>
      <c r="B76" s="220" t="s">
        <v>66</v>
      </c>
      <c r="C76" s="188" t="s">
        <v>179</v>
      </c>
      <c r="D76" s="189">
        <v>6</v>
      </c>
      <c r="E76" s="231">
        <v>41.49</v>
      </c>
      <c r="F76" s="190">
        <v>42.35</v>
      </c>
      <c r="G76" s="190">
        <f t="shared" si="2"/>
        <v>0.85999999999999943</v>
      </c>
      <c r="H76" s="191">
        <v>40</v>
      </c>
    </row>
    <row r="77" spans="1:8" ht="16.5" thickBot="1">
      <c r="A77" s="225">
        <v>75</v>
      </c>
      <c r="B77" s="223" t="s">
        <v>36</v>
      </c>
      <c r="C77" s="188" t="s">
        <v>178</v>
      </c>
      <c r="D77" s="217">
        <v>6</v>
      </c>
      <c r="E77" s="218">
        <v>41.63</v>
      </c>
      <c r="F77" s="319">
        <v>42.11</v>
      </c>
      <c r="G77" s="219">
        <f t="shared" si="2"/>
        <v>0.47999999999999687</v>
      </c>
      <c r="H77" s="10">
        <v>30</v>
      </c>
    </row>
    <row r="78" spans="1:8" ht="16.5" thickBot="1">
      <c r="A78" s="225">
        <v>76</v>
      </c>
      <c r="B78" s="220" t="s">
        <v>85</v>
      </c>
      <c r="C78" s="188" t="s">
        <v>82</v>
      </c>
      <c r="D78" s="189">
        <v>6</v>
      </c>
      <c r="E78" s="197">
        <v>41.76</v>
      </c>
      <c r="F78" s="194">
        <v>42.25</v>
      </c>
      <c r="G78" s="195">
        <f t="shared" si="2"/>
        <v>0.49000000000000199</v>
      </c>
      <c r="H78" s="191">
        <v>58</v>
      </c>
    </row>
    <row r="79" spans="1:8" ht="16.5" thickBot="1">
      <c r="A79" s="225">
        <v>77</v>
      </c>
      <c r="B79" s="220" t="s">
        <v>14</v>
      </c>
      <c r="C79" s="188" t="s">
        <v>13</v>
      </c>
      <c r="D79" s="189">
        <v>6</v>
      </c>
      <c r="E79" s="192">
        <v>41.8</v>
      </c>
      <c r="F79" s="196">
        <v>42.36</v>
      </c>
      <c r="G79" s="190">
        <f t="shared" si="2"/>
        <v>0.56000000000000227</v>
      </c>
      <c r="H79" s="191">
        <v>32</v>
      </c>
    </row>
    <row r="80" spans="1:8" ht="16.5" thickBot="1">
      <c r="A80" s="225">
        <v>78</v>
      </c>
      <c r="B80" s="220" t="s">
        <v>110</v>
      </c>
      <c r="C80" s="188" t="s">
        <v>247</v>
      </c>
      <c r="D80" s="193">
        <v>6</v>
      </c>
      <c r="E80" s="194">
        <v>41.97</v>
      </c>
      <c r="F80" s="195">
        <v>42.66</v>
      </c>
      <c r="G80" s="190">
        <f t="shared" si="2"/>
        <v>0.68999999999999773</v>
      </c>
      <c r="H80" s="191">
        <v>55</v>
      </c>
    </row>
    <row r="81" spans="1:8" ht="16.5" thickBot="1">
      <c r="A81" s="225">
        <v>79</v>
      </c>
      <c r="B81" s="220" t="s">
        <v>60</v>
      </c>
      <c r="C81" s="188" t="s">
        <v>56</v>
      </c>
      <c r="D81" s="189">
        <v>6</v>
      </c>
      <c r="E81" s="212">
        <v>42.3</v>
      </c>
      <c r="F81" s="190">
        <v>42.66</v>
      </c>
      <c r="G81" s="190">
        <f t="shared" si="2"/>
        <v>0.35999999999999943</v>
      </c>
      <c r="H81" s="191">
        <v>21</v>
      </c>
    </row>
    <row r="82" spans="1:8" ht="16.5" thickBot="1">
      <c r="A82" s="225">
        <v>80</v>
      </c>
      <c r="B82" s="220" t="s">
        <v>110</v>
      </c>
      <c r="C82" s="188" t="s">
        <v>247</v>
      </c>
      <c r="D82" s="193">
        <v>6</v>
      </c>
      <c r="E82" s="194">
        <v>43.1</v>
      </c>
      <c r="F82" s="195">
        <v>43.69</v>
      </c>
      <c r="G82" s="190">
        <f t="shared" si="2"/>
        <v>0.58999999999999631</v>
      </c>
      <c r="H82" s="191">
        <v>36</v>
      </c>
    </row>
    <row r="83" spans="1:8" ht="15.75">
      <c r="A83" s="225">
        <v>81</v>
      </c>
      <c r="B83" s="220" t="s">
        <v>137</v>
      </c>
      <c r="C83" s="188" t="s">
        <v>195</v>
      </c>
      <c r="D83" s="189">
        <v>6</v>
      </c>
      <c r="E83" s="196">
        <v>43.16</v>
      </c>
      <c r="F83" s="190">
        <v>45.52</v>
      </c>
      <c r="G83" s="190">
        <f t="shared" si="2"/>
        <v>2.3600000000000065</v>
      </c>
      <c r="H83" s="191">
        <v>24</v>
      </c>
    </row>
    <row r="84" spans="1:8" ht="15.75">
      <c r="A84" s="225">
        <v>82</v>
      </c>
      <c r="B84" s="220" t="s">
        <v>101</v>
      </c>
      <c r="C84" s="188" t="s">
        <v>98</v>
      </c>
      <c r="D84" s="189">
        <v>6</v>
      </c>
      <c r="E84" s="190">
        <v>43.26</v>
      </c>
      <c r="F84" s="190">
        <v>44.3</v>
      </c>
      <c r="G84" s="190">
        <f t="shared" si="2"/>
        <v>1.0399999999999991</v>
      </c>
      <c r="H84" s="191">
        <v>47</v>
      </c>
    </row>
    <row r="85" spans="1:8" ht="15.75">
      <c r="A85" s="225">
        <v>83</v>
      </c>
      <c r="B85" s="220" t="s">
        <v>73</v>
      </c>
      <c r="C85" s="188" t="s">
        <v>68</v>
      </c>
      <c r="D85" s="189">
        <v>6</v>
      </c>
      <c r="E85" s="190">
        <v>43.38</v>
      </c>
      <c r="F85" s="190">
        <v>44.14</v>
      </c>
      <c r="G85" s="190">
        <f t="shared" si="2"/>
        <v>0.75999999999999801</v>
      </c>
      <c r="H85" s="191">
        <v>29</v>
      </c>
    </row>
    <row r="86" spans="1:8" ht="15.75">
      <c r="A86" s="225">
        <v>84</v>
      </c>
      <c r="B86" s="220" t="s">
        <v>79</v>
      </c>
      <c r="C86" s="188" t="s">
        <v>195</v>
      </c>
      <c r="D86" s="189">
        <v>7</v>
      </c>
      <c r="E86" s="190">
        <v>40.99</v>
      </c>
      <c r="F86" s="232">
        <v>41.68</v>
      </c>
      <c r="G86" s="190">
        <f t="shared" si="2"/>
        <v>0.68999999999999773</v>
      </c>
      <c r="H86" s="191">
        <v>55</v>
      </c>
    </row>
    <row r="87" spans="1:8" ht="16.5" thickBot="1">
      <c r="A87" s="225">
        <v>85</v>
      </c>
      <c r="B87" s="220" t="s">
        <v>19</v>
      </c>
      <c r="C87" s="188" t="s">
        <v>18</v>
      </c>
      <c r="D87" s="189">
        <v>7</v>
      </c>
      <c r="E87" s="191">
        <v>40.99</v>
      </c>
      <c r="F87" s="200">
        <v>41.45</v>
      </c>
      <c r="G87" s="205">
        <f t="shared" si="2"/>
        <v>0.46000000000000085</v>
      </c>
      <c r="H87" s="191">
        <v>56</v>
      </c>
    </row>
    <row r="88" spans="1:8" ht="16.5" thickBot="1">
      <c r="A88" s="225">
        <v>86</v>
      </c>
      <c r="B88" s="220" t="s">
        <v>79</v>
      </c>
      <c r="C88" s="188" t="s">
        <v>195</v>
      </c>
      <c r="D88" s="189">
        <v>7</v>
      </c>
      <c r="E88" s="197">
        <f>40.72+0.4</f>
        <v>41.12</v>
      </c>
      <c r="F88" s="194">
        <f>41.32+0.4</f>
        <v>41.72</v>
      </c>
      <c r="G88" s="195">
        <f t="shared" si="2"/>
        <v>0.60000000000000142</v>
      </c>
      <c r="H88" s="191">
        <v>47</v>
      </c>
    </row>
    <row r="89" spans="1:8" ht="15.75">
      <c r="A89" s="225">
        <v>87</v>
      </c>
      <c r="B89" s="187" t="s">
        <v>19</v>
      </c>
      <c r="C89" s="188" t="s">
        <v>18</v>
      </c>
      <c r="D89" s="189">
        <v>7</v>
      </c>
      <c r="E89" s="201">
        <v>41.14</v>
      </c>
      <c r="F89" s="233">
        <v>41.6</v>
      </c>
      <c r="G89" s="195">
        <f t="shared" si="2"/>
        <v>0.46000000000000085</v>
      </c>
      <c r="H89" s="191">
        <v>22</v>
      </c>
    </row>
    <row r="90" spans="1:8" ht="15.75">
      <c r="A90" s="225">
        <v>88</v>
      </c>
      <c r="B90" s="229" t="s">
        <v>26</v>
      </c>
      <c r="C90" s="207" t="s">
        <v>23</v>
      </c>
      <c r="D90" s="230">
        <v>7</v>
      </c>
      <c r="E90" s="227">
        <v>41.17</v>
      </c>
      <c r="F90" s="234">
        <v>41.43</v>
      </c>
      <c r="G90" s="239">
        <f t="shared" si="2"/>
        <v>0.25999999999999801</v>
      </c>
      <c r="H90" s="240">
        <v>47</v>
      </c>
    </row>
    <row r="91" spans="1:8" ht="15.75">
      <c r="A91" s="225">
        <v>89</v>
      </c>
      <c r="B91" s="220" t="s">
        <v>26</v>
      </c>
      <c r="C91" s="188" t="s">
        <v>23</v>
      </c>
      <c r="D91" s="189">
        <v>7</v>
      </c>
      <c r="E91" s="190">
        <v>41.21</v>
      </c>
      <c r="F91" s="190">
        <v>41.72</v>
      </c>
      <c r="G91" s="190">
        <f t="shared" si="2"/>
        <v>0.50999999999999801</v>
      </c>
      <c r="H91" s="191">
        <v>35</v>
      </c>
    </row>
    <row r="92" spans="1:8" ht="15.75">
      <c r="A92" s="225">
        <v>90</v>
      </c>
      <c r="B92" s="220" t="s">
        <v>93</v>
      </c>
      <c r="C92" s="188" t="s">
        <v>89</v>
      </c>
      <c r="D92" s="189">
        <v>7</v>
      </c>
      <c r="E92" s="190">
        <v>41.43</v>
      </c>
      <c r="F92" s="190">
        <v>42.15</v>
      </c>
      <c r="G92" s="190">
        <f t="shared" si="2"/>
        <v>0.71999999999999886</v>
      </c>
      <c r="H92" s="191">
        <v>62</v>
      </c>
    </row>
    <row r="93" spans="1:8" ht="15.75">
      <c r="A93" s="225">
        <v>91</v>
      </c>
      <c r="B93" s="220" t="s">
        <v>62</v>
      </c>
      <c r="C93" s="188" t="s">
        <v>179</v>
      </c>
      <c r="D93" s="189">
        <v>7</v>
      </c>
      <c r="E93" s="190">
        <v>41.65</v>
      </c>
      <c r="F93" s="190">
        <v>42.68</v>
      </c>
      <c r="G93" s="190">
        <f t="shared" si="2"/>
        <v>1.0300000000000011</v>
      </c>
      <c r="H93" s="191">
        <v>60</v>
      </c>
    </row>
    <row r="94" spans="1:8" ht="15.75">
      <c r="A94" s="225">
        <v>92</v>
      </c>
      <c r="B94" s="220" t="s">
        <v>85</v>
      </c>
      <c r="C94" s="188" t="s">
        <v>82</v>
      </c>
      <c r="D94" s="189">
        <v>7</v>
      </c>
      <c r="E94" s="190">
        <v>41.67</v>
      </c>
      <c r="F94" s="190">
        <v>42.46</v>
      </c>
      <c r="G94" s="190">
        <f t="shared" si="2"/>
        <v>0.78999999999999915</v>
      </c>
      <c r="H94" s="191">
        <v>22</v>
      </c>
    </row>
    <row r="95" spans="1:8" ht="16.5" thickBot="1">
      <c r="A95" s="225">
        <v>93</v>
      </c>
      <c r="B95" s="220" t="s">
        <v>93</v>
      </c>
      <c r="C95" s="188" t="s">
        <v>89</v>
      </c>
      <c r="D95" s="189">
        <v>7</v>
      </c>
      <c r="E95" s="192">
        <v>41.73</v>
      </c>
      <c r="F95" s="192">
        <v>42.63</v>
      </c>
      <c r="G95" s="190">
        <f t="shared" si="2"/>
        <v>0.90000000000000568</v>
      </c>
      <c r="H95" s="191">
        <v>56</v>
      </c>
    </row>
    <row r="96" spans="1:8" ht="16.5" thickBot="1">
      <c r="A96" s="225">
        <v>94</v>
      </c>
      <c r="B96" s="220" t="s">
        <v>99</v>
      </c>
      <c r="C96" s="188" t="s">
        <v>98</v>
      </c>
      <c r="D96" s="193">
        <v>7</v>
      </c>
      <c r="E96" s="194">
        <v>41.98</v>
      </c>
      <c r="F96" s="194">
        <v>43.36</v>
      </c>
      <c r="G96" s="195">
        <f t="shared" si="2"/>
        <v>1.3800000000000026</v>
      </c>
      <c r="H96" s="191">
        <v>54</v>
      </c>
    </row>
    <row r="97" spans="1:8" ht="16.5" thickBot="1">
      <c r="A97" s="225">
        <v>95</v>
      </c>
      <c r="B97" s="220" t="s">
        <v>71</v>
      </c>
      <c r="C97" s="188" t="s">
        <v>68</v>
      </c>
      <c r="D97" s="193">
        <v>7</v>
      </c>
      <c r="E97" s="194">
        <v>42.4</v>
      </c>
      <c r="F97" s="194">
        <v>43.37</v>
      </c>
      <c r="G97" s="195">
        <f t="shared" si="2"/>
        <v>0.96999999999999886</v>
      </c>
      <c r="H97" s="191">
        <v>37</v>
      </c>
    </row>
    <row r="98" spans="1:8" ht="16.5" thickBot="1">
      <c r="A98" s="225">
        <v>96</v>
      </c>
      <c r="B98" s="220" t="s">
        <v>71</v>
      </c>
      <c r="C98" s="188" t="s">
        <v>68</v>
      </c>
      <c r="D98" s="193">
        <v>7</v>
      </c>
      <c r="E98" s="194">
        <v>42.45</v>
      </c>
      <c r="F98" s="210">
        <v>43.48</v>
      </c>
      <c r="G98" s="190">
        <f t="shared" si="2"/>
        <v>1.029999999999994</v>
      </c>
      <c r="H98" s="191">
        <v>46</v>
      </c>
    </row>
    <row r="99" spans="1:8" ht="15.75">
      <c r="A99" s="225">
        <v>97</v>
      </c>
      <c r="B99" s="220" t="s">
        <v>57</v>
      </c>
      <c r="C99" s="188" t="s">
        <v>56</v>
      </c>
      <c r="D99" s="189">
        <v>7</v>
      </c>
      <c r="E99" s="196">
        <v>41.3</v>
      </c>
      <c r="F99" s="190">
        <v>42.15</v>
      </c>
      <c r="G99" s="190">
        <f t="shared" ref="G99:G130" si="3">F99-E99</f>
        <v>0.85000000000000142</v>
      </c>
      <c r="H99" s="191">
        <v>37</v>
      </c>
    </row>
    <row r="100" spans="1:8" ht="15.75">
      <c r="A100" s="225">
        <v>98</v>
      </c>
      <c r="B100" s="223" t="s">
        <v>21</v>
      </c>
      <c r="C100" s="188" t="s">
        <v>18</v>
      </c>
      <c r="D100" s="217">
        <v>9</v>
      </c>
      <c r="E100" s="454">
        <v>40.909999999999997</v>
      </c>
      <c r="F100" s="10">
        <v>41.55</v>
      </c>
      <c r="G100" s="218">
        <f t="shared" si="3"/>
        <v>0.64000000000000057</v>
      </c>
      <c r="H100" s="10">
        <v>48</v>
      </c>
    </row>
    <row r="101" spans="1:8" ht="15.75">
      <c r="A101" s="225">
        <v>99</v>
      </c>
      <c r="B101" s="220" t="s">
        <v>17</v>
      </c>
      <c r="C101" s="188" t="s">
        <v>13</v>
      </c>
      <c r="D101" s="189">
        <v>9</v>
      </c>
      <c r="E101" s="232">
        <v>41.04</v>
      </c>
      <c r="F101" s="190">
        <v>42.03</v>
      </c>
      <c r="G101" s="190">
        <f t="shared" si="3"/>
        <v>0.99000000000000199</v>
      </c>
      <c r="H101" s="191">
        <v>36</v>
      </c>
    </row>
    <row r="102" spans="1:8" ht="15.75">
      <c r="A102" s="225">
        <v>100</v>
      </c>
      <c r="B102" s="220" t="s">
        <v>53</v>
      </c>
      <c r="C102" s="188" t="s">
        <v>246</v>
      </c>
      <c r="D102" s="189">
        <v>9</v>
      </c>
      <c r="E102" s="190">
        <v>41.12</v>
      </c>
      <c r="F102" s="190">
        <v>41.56</v>
      </c>
      <c r="G102" s="190">
        <f t="shared" si="3"/>
        <v>0.44000000000000483</v>
      </c>
      <c r="H102" s="191">
        <v>29</v>
      </c>
    </row>
    <row r="103" spans="1:8" ht="15.75">
      <c r="A103" s="225">
        <v>101</v>
      </c>
      <c r="B103" s="220" t="s">
        <v>53</v>
      </c>
      <c r="C103" s="188" t="s">
        <v>246</v>
      </c>
      <c r="D103" s="189">
        <v>9</v>
      </c>
      <c r="E103" s="190">
        <v>41.15</v>
      </c>
      <c r="F103" s="190">
        <v>41.5</v>
      </c>
      <c r="G103" s="190">
        <f t="shared" si="3"/>
        <v>0.35000000000000142</v>
      </c>
      <c r="H103" s="191">
        <v>58</v>
      </c>
    </row>
    <row r="104" spans="1:8" ht="15.75">
      <c r="A104" s="225">
        <v>102</v>
      </c>
      <c r="B104" s="220" t="s">
        <v>14</v>
      </c>
      <c r="C104" s="188" t="s">
        <v>13</v>
      </c>
      <c r="D104" s="189">
        <v>9</v>
      </c>
      <c r="E104" s="190">
        <v>41.24</v>
      </c>
      <c r="F104" s="190">
        <v>41.86</v>
      </c>
      <c r="G104" s="190">
        <f t="shared" si="3"/>
        <v>0.61999999999999744</v>
      </c>
      <c r="H104" s="191">
        <v>28</v>
      </c>
    </row>
    <row r="105" spans="1:8" ht="15.75">
      <c r="A105" s="225">
        <v>103</v>
      </c>
      <c r="B105" s="220" t="s">
        <v>21</v>
      </c>
      <c r="C105" s="188" t="s">
        <v>18</v>
      </c>
      <c r="D105" s="189">
        <v>9</v>
      </c>
      <c r="E105" s="191">
        <v>41.28</v>
      </c>
      <c r="F105" s="191">
        <v>41.75</v>
      </c>
      <c r="G105" s="190">
        <f t="shared" si="3"/>
        <v>0.46999999999999886</v>
      </c>
      <c r="H105" s="191">
        <v>5</v>
      </c>
    </row>
    <row r="106" spans="1:8" ht="15.75">
      <c r="A106" s="225">
        <v>104</v>
      </c>
      <c r="B106" s="187" t="s">
        <v>28</v>
      </c>
      <c r="C106" s="188" t="s">
        <v>23</v>
      </c>
      <c r="D106" s="189">
        <v>9</v>
      </c>
      <c r="E106" s="190">
        <v>41.38</v>
      </c>
      <c r="F106" s="190">
        <v>41.99</v>
      </c>
      <c r="G106" s="190">
        <f t="shared" si="3"/>
        <v>0.60999999999999943</v>
      </c>
      <c r="H106" s="191">
        <v>36</v>
      </c>
    </row>
    <row r="107" spans="1:8" ht="16.5" thickBot="1">
      <c r="A107" s="225">
        <v>105</v>
      </c>
      <c r="B107" s="221" t="s">
        <v>85</v>
      </c>
      <c r="C107" s="207" t="s">
        <v>82</v>
      </c>
      <c r="D107" s="208">
        <v>9</v>
      </c>
      <c r="E107" s="196">
        <v>41.63</v>
      </c>
      <c r="F107" s="212">
        <v>42.18</v>
      </c>
      <c r="G107" s="196">
        <f t="shared" si="3"/>
        <v>0.54999999999999716</v>
      </c>
      <c r="H107" s="202">
        <v>59</v>
      </c>
    </row>
    <row r="108" spans="1:8" ht="16.5" thickBot="1">
      <c r="A108" s="225">
        <v>106</v>
      </c>
      <c r="B108" s="220" t="s">
        <v>64</v>
      </c>
      <c r="C108" s="188" t="s">
        <v>179</v>
      </c>
      <c r="D108" s="189">
        <v>9</v>
      </c>
      <c r="E108" s="209">
        <v>41.65</v>
      </c>
      <c r="F108" s="194">
        <v>42.69</v>
      </c>
      <c r="G108" s="195">
        <f t="shared" si="3"/>
        <v>1.0399999999999991</v>
      </c>
      <c r="H108" s="191">
        <v>44</v>
      </c>
    </row>
    <row r="109" spans="1:8" ht="16.5" thickBot="1">
      <c r="A109" s="225">
        <v>107</v>
      </c>
      <c r="B109" s="220" t="s">
        <v>34</v>
      </c>
      <c r="C109" s="188" t="s">
        <v>178</v>
      </c>
      <c r="D109" s="193">
        <v>9</v>
      </c>
      <c r="E109" s="194">
        <v>41.97</v>
      </c>
      <c r="F109" s="210">
        <v>42.71</v>
      </c>
      <c r="G109" s="190">
        <f t="shared" si="3"/>
        <v>0.74000000000000199</v>
      </c>
      <c r="H109" s="191">
        <v>50</v>
      </c>
    </row>
    <row r="110" spans="1:8" ht="16.5" thickBot="1">
      <c r="A110" s="225">
        <v>108</v>
      </c>
      <c r="B110" s="220" t="s">
        <v>95</v>
      </c>
      <c r="C110" s="188" t="s">
        <v>89</v>
      </c>
      <c r="D110" s="189">
        <v>9</v>
      </c>
      <c r="E110" s="212">
        <v>42</v>
      </c>
      <c r="F110" s="190">
        <v>43.03</v>
      </c>
      <c r="G110" s="190">
        <f t="shared" si="3"/>
        <v>1.0300000000000011</v>
      </c>
      <c r="H110" s="191">
        <v>41</v>
      </c>
    </row>
    <row r="111" spans="1:8" ht="16.5" thickBot="1">
      <c r="A111" s="225">
        <v>109</v>
      </c>
      <c r="B111" s="220" t="s">
        <v>103</v>
      </c>
      <c r="C111" s="188" t="s">
        <v>98</v>
      </c>
      <c r="D111" s="193">
        <v>9</v>
      </c>
      <c r="E111" s="213">
        <v>42.13</v>
      </c>
      <c r="F111" s="458">
        <v>42.65</v>
      </c>
      <c r="G111" s="190">
        <f t="shared" si="3"/>
        <v>0.51999999999999602</v>
      </c>
      <c r="H111" s="191">
        <v>23</v>
      </c>
    </row>
    <row r="112" spans="1:8" ht="15.75">
      <c r="A112" s="225">
        <v>110</v>
      </c>
      <c r="B112" s="220" t="s">
        <v>69</v>
      </c>
      <c r="C112" s="188" t="s">
        <v>68</v>
      </c>
      <c r="D112" s="189">
        <v>9</v>
      </c>
      <c r="E112" s="196">
        <v>42.69</v>
      </c>
      <c r="F112" s="190">
        <v>44.82</v>
      </c>
      <c r="G112" s="190">
        <f t="shared" si="3"/>
        <v>2.1300000000000026</v>
      </c>
      <c r="H112" s="191">
        <v>49</v>
      </c>
    </row>
    <row r="113" spans="1:8" ht="15.75">
      <c r="A113" s="225">
        <v>111</v>
      </c>
      <c r="B113" s="223" t="s">
        <v>14</v>
      </c>
      <c r="C113" s="188" t="s">
        <v>13</v>
      </c>
      <c r="D113" s="217">
        <v>10</v>
      </c>
      <c r="E113" s="218">
        <v>41.07</v>
      </c>
      <c r="F113" s="218">
        <v>41.72</v>
      </c>
      <c r="G113" s="219">
        <f t="shared" si="3"/>
        <v>0.64999999999999858</v>
      </c>
      <c r="H113" s="10">
        <v>47</v>
      </c>
    </row>
    <row r="114" spans="1:8" ht="15.75">
      <c r="A114" s="225">
        <v>112</v>
      </c>
      <c r="B114" s="220" t="s">
        <v>50</v>
      </c>
      <c r="C114" s="188" t="s">
        <v>246</v>
      </c>
      <c r="D114" s="189">
        <v>10</v>
      </c>
      <c r="E114" s="205">
        <v>41.22</v>
      </c>
      <c r="F114" s="205">
        <v>41.66</v>
      </c>
      <c r="G114" s="190">
        <f t="shared" si="3"/>
        <v>0.43999999999999773</v>
      </c>
      <c r="H114" s="191">
        <v>32</v>
      </c>
    </row>
    <row r="115" spans="1:8" ht="15.75">
      <c r="A115" s="225">
        <v>113</v>
      </c>
      <c r="B115" s="220" t="s">
        <v>60</v>
      </c>
      <c r="C115" s="188" t="s">
        <v>56</v>
      </c>
      <c r="D115" s="189">
        <v>10</v>
      </c>
      <c r="E115" s="190">
        <v>41.4</v>
      </c>
      <c r="F115" s="190">
        <v>42</v>
      </c>
      <c r="G115" s="190">
        <f t="shared" si="3"/>
        <v>0.60000000000000142</v>
      </c>
      <c r="H115" s="191">
        <v>43</v>
      </c>
    </row>
    <row r="116" spans="1:8" ht="15.75">
      <c r="A116" s="225">
        <v>114</v>
      </c>
      <c r="B116" s="220" t="s">
        <v>32</v>
      </c>
      <c r="C116" s="188" t="s">
        <v>178</v>
      </c>
      <c r="D116" s="189">
        <v>10</v>
      </c>
      <c r="E116" s="190">
        <v>41.59</v>
      </c>
      <c r="F116" s="190">
        <v>42.17</v>
      </c>
      <c r="G116" s="190">
        <f t="shared" si="3"/>
        <v>0.57999999999999829</v>
      </c>
      <c r="H116" s="191">
        <v>21</v>
      </c>
    </row>
    <row r="117" spans="1:8" ht="15.75">
      <c r="A117" s="225">
        <v>115</v>
      </c>
      <c r="B117" s="220" t="s">
        <v>57</v>
      </c>
      <c r="C117" s="188" t="s">
        <v>56</v>
      </c>
      <c r="D117" s="189">
        <v>10</v>
      </c>
      <c r="E117" s="190">
        <v>41.7</v>
      </c>
      <c r="F117" s="190">
        <v>42.09</v>
      </c>
      <c r="G117" s="190">
        <f t="shared" si="3"/>
        <v>0.39000000000000057</v>
      </c>
      <c r="H117" s="191">
        <v>37</v>
      </c>
    </row>
    <row r="118" spans="1:8" ht="15.75">
      <c r="A118" s="225">
        <v>116</v>
      </c>
      <c r="B118" s="220" t="s">
        <v>19</v>
      </c>
      <c r="C118" s="188" t="s">
        <v>18</v>
      </c>
      <c r="D118" s="189">
        <v>10</v>
      </c>
      <c r="E118" s="191">
        <v>41.73</v>
      </c>
      <c r="F118" s="191">
        <v>42.18</v>
      </c>
      <c r="G118" s="190">
        <f t="shared" si="3"/>
        <v>0.45000000000000284</v>
      </c>
      <c r="H118" s="191">
        <v>21</v>
      </c>
    </row>
    <row r="119" spans="1:8" ht="15.75">
      <c r="A119" s="225">
        <v>117</v>
      </c>
      <c r="B119" s="220" t="s">
        <v>79</v>
      </c>
      <c r="C119" s="188" t="s">
        <v>195</v>
      </c>
      <c r="D119" s="189">
        <v>10</v>
      </c>
      <c r="E119" s="190">
        <v>41.79</v>
      </c>
      <c r="F119" s="190">
        <v>42.6</v>
      </c>
      <c r="G119" s="190">
        <f t="shared" si="3"/>
        <v>0.81000000000000227</v>
      </c>
      <c r="H119" s="191">
        <v>50</v>
      </c>
    </row>
    <row r="120" spans="1:8" ht="16.5" thickBot="1">
      <c r="A120" s="225">
        <v>118</v>
      </c>
      <c r="B120" s="220" t="s">
        <v>21</v>
      </c>
      <c r="C120" s="188" t="s">
        <v>18</v>
      </c>
      <c r="D120" s="189">
        <v>10</v>
      </c>
      <c r="E120" s="191">
        <v>41.88</v>
      </c>
      <c r="F120" s="200">
        <v>42.22</v>
      </c>
      <c r="G120" s="190">
        <f t="shared" si="3"/>
        <v>0.33999999999999631</v>
      </c>
      <c r="H120" s="191">
        <v>19</v>
      </c>
    </row>
    <row r="121" spans="1:8" ht="16.5" thickBot="1">
      <c r="A121" s="225">
        <v>119</v>
      </c>
      <c r="B121" s="220" t="s">
        <v>45</v>
      </c>
      <c r="C121" s="188" t="s">
        <v>247</v>
      </c>
      <c r="D121" s="189">
        <v>10</v>
      </c>
      <c r="E121" s="209">
        <v>41.92</v>
      </c>
      <c r="F121" s="194">
        <v>42.3</v>
      </c>
      <c r="G121" s="195">
        <f t="shared" si="3"/>
        <v>0.37999999999999545</v>
      </c>
      <c r="H121" s="191">
        <v>31</v>
      </c>
    </row>
    <row r="122" spans="1:8" ht="16.5" thickBot="1">
      <c r="A122" s="225">
        <v>120</v>
      </c>
      <c r="B122" s="220" t="s">
        <v>46</v>
      </c>
      <c r="C122" s="188" t="s">
        <v>247</v>
      </c>
      <c r="D122" s="193">
        <v>10</v>
      </c>
      <c r="E122" s="194">
        <v>41.94</v>
      </c>
      <c r="F122" s="194">
        <v>42.74</v>
      </c>
      <c r="G122" s="195">
        <f t="shared" si="3"/>
        <v>0.80000000000000426</v>
      </c>
      <c r="H122" s="191">
        <v>22</v>
      </c>
    </row>
    <row r="123" spans="1:8" ht="15.75">
      <c r="A123" s="225">
        <v>121</v>
      </c>
      <c r="B123" s="187" t="s">
        <v>73</v>
      </c>
      <c r="C123" s="188" t="s">
        <v>68</v>
      </c>
      <c r="D123" s="189">
        <v>10</v>
      </c>
      <c r="E123" s="196">
        <v>42.2</v>
      </c>
      <c r="F123" s="196">
        <v>43.16</v>
      </c>
      <c r="G123" s="190">
        <f t="shared" si="3"/>
        <v>0.95999999999999375</v>
      </c>
      <c r="H123" s="191">
        <v>51</v>
      </c>
    </row>
    <row r="124" spans="1:8" ht="15.75">
      <c r="A124" s="225">
        <v>122</v>
      </c>
      <c r="B124" s="221" t="s">
        <v>71</v>
      </c>
      <c r="C124" s="207" t="s">
        <v>68</v>
      </c>
      <c r="D124" s="208">
        <v>10</v>
      </c>
      <c r="E124" s="196">
        <v>42.31</v>
      </c>
      <c r="F124" s="196">
        <v>43.28</v>
      </c>
      <c r="G124" s="196">
        <f t="shared" si="3"/>
        <v>0.96999999999999886</v>
      </c>
      <c r="H124" s="202">
        <v>33</v>
      </c>
    </row>
    <row r="125" spans="1:8" ht="15.75">
      <c r="A125" s="225">
        <v>123</v>
      </c>
      <c r="B125" s="220" t="s">
        <v>83</v>
      </c>
      <c r="C125" s="188" t="s">
        <v>82</v>
      </c>
      <c r="D125" s="189">
        <v>10</v>
      </c>
      <c r="E125" s="190">
        <v>42.35</v>
      </c>
      <c r="F125" s="190">
        <v>42.93</v>
      </c>
      <c r="G125" s="190">
        <f t="shared" si="3"/>
        <v>0.57999999999999829</v>
      </c>
      <c r="H125" s="191">
        <v>20</v>
      </c>
    </row>
    <row r="126" spans="1:8" ht="15.75">
      <c r="A126" s="225">
        <v>124</v>
      </c>
      <c r="B126" s="220" t="s">
        <v>34</v>
      </c>
      <c r="C126" s="188" t="s">
        <v>178</v>
      </c>
      <c r="D126" s="189">
        <v>10</v>
      </c>
      <c r="E126" s="190">
        <v>42.4</v>
      </c>
      <c r="F126" s="190">
        <v>42.87</v>
      </c>
      <c r="G126" s="190">
        <f t="shared" si="3"/>
        <v>0.46999999999999886</v>
      </c>
      <c r="H126" s="191">
        <v>24</v>
      </c>
    </row>
    <row r="127" spans="1:8" ht="15.75">
      <c r="A127" s="225">
        <v>125</v>
      </c>
      <c r="B127" s="220" t="s">
        <v>101</v>
      </c>
      <c r="C127" s="188" t="s">
        <v>98</v>
      </c>
      <c r="D127" s="189">
        <v>10</v>
      </c>
      <c r="E127" s="190">
        <v>42.4</v>
      </c>
      <c r="F127" s="190">
        <v>43.35</v>
      </c>
      <c r="G127" s="190">
        <f t="shared" si="3"/>
        <v>0.95000000000000284</v>
      </c>
      <c r="H127" s="191">
        <v>45</v>
      </c>
    </row>
    <row r="128" spans="1:8" ht="15.75">
      <c r="A128" s="225">
        <v>126</v>
      </c>
      <c r="B128" s="220" t="s">
        <v>60</v>
      </c>
      <c r="C128" s="188" t="s">
        <v>56</v>
      </c>
      <c r="D128" s="189">
        <v>11</v>
      </c>
      <c r="E128" s="190">
        <v>41.43</v>
      </c>
      <c r="F128" s="190">
        <v>41.92</v>
      </c>
      <c r="G128" s="190">
        <f t="shared" si="3"/>
        <v>0.49000000000000199</v>
      </c>
      <c r="H128" s="191">
        <v>59</v>
      </c>
    </row>
    <row r="129" spans="1:8" ht="15.75">
      <c r="A129" s="225">
        <v>127</v>
      </c>
      <c r="B129" s="220" t="s">
        <v>50</v>
      </c>
      <c r="C129" s="188" t="s">
        <v>246</v>
      </c>
      <c r="D129" s="189">
        <v>11</v>
      </c>
      <c r="E129" s="190">
        <v>41.58</v>
      </c>
      <c r="F129" s="190">
        <v>42.06</v>
      </c>
      <c r="G129" s="190">
        <f t="shared" si="3"/>
        <v>0.48000000000000398</v>
      </c>
      <c r="H129" s="191">
        <v>29</v>
      </c>
    </row>
    <row r="130" spans="1:8" ht="15.75">
      <c r="A130" s="225">
        <v>128</v>
      </c>
      <c r="B130" s="220" t="s">
        <v>32</v>
      </c>
      <c r="C130" s="188" t="s">
        <v>178</v>
      </c>
      <c r="D130" s="189">
        <v>11</v>
      </c>
      <c r="E130" s="190">
        <v>41.6</v>
      </c>
      <c r="F130" s="190">
        <v>42.74</v>
      </c>
      <c r="G130" s="190">
        <f t="shared" si="3"/>
        <v>1.1400000000000006</v>
      </c>
      <c r="H130" s="191">
        <v>50</v>
      </c>
    </row>
    <row r="131" spans="1:8" ht="16.5" thickBot="1">
      <c r="A131" s="225">
        <v>129</v>
      </c>
      <c r="B131" s="220" t="s">
        <v>64</v>
      </c>
      <c r="C131" s="188" t="s">
        <v>179</v>
      </c>
      <c r="D131" s="189">
        <v>11</v>
      </c>
      <c r="E131" s="192">
        <v>41.9</v>
      </c>
      <c r="F131" s="190">
        <v>42.96</v>
      </c>
      <c r="G131" s="190">
        <f t="shared" ref="G131:G162" si="4">F131-E131</f>
        <v>1.0600000000000023</v>
      </c>
      <c r="H131" s="191">
        <v>57</v>
      </c>
    </row>
    <row r="132" spans="1:8" ht="16.5" thickBot="1">
      <c r="A132" s="225">
        <v>130</v>
      </c>
      <c r="B132" s="223" t="s">
        <v>71</v>
      </c>
      <c r="C132" s="188" t="s">
        <v>68</v>
      </c>
      <c r="D132" s="453">
        <v>11</v>
      </c>
      <c r="E132" s="455">
        <v>41.98</v>
      </c>
      <c r="F132" s="459">
        <v>43.19</v>
      </c>
      <c r="G132" s="219">
        <f t="shared" si="4"/>
        <v>1.2100000000000009</v>
      </c>
      <c r="H132" s="10">
        <v>48</v>
      </c>
    </row>
    <row r="133" spans="1:8" ht="15.75">
      <c r="A133" s="225">
        <v>131</v>
      </c>
      <c r="B133" s="220" t="s">
        <v>66</v>
      </c>
      <c r="C133" s="188" t="s">
        <v>179</v>
      </c>
      <c r="D133" s="189">
        <v>11</v>
      </c>
      <c r="E133" s="196">
        <v>42.19</v>
      </c>
      <c r="F133" s="190">
        <v>43.19</v>
      </c>
      <c r="G133" s="190">
        <f t="shared" si="4"/>
        <v>1</v>
      </c>
      <c r="H133" s="191">
        <v>31</v>
      </c>
    </row>
    <row r="134" spans="1:8" ht="15.75">
      <c r="A134" s="225">
        <v>132</v>
      </c>
      <c r="B134" s="220" t="s">
        <v>66</v>
      </c>
      <c r="C134" s="188" t="s">
        <v>179</v>
      </c>
      <c r="D134" s="189">
        <v>11</v>
      </c>
      <c r="E134" s="205">
        <v>42.39</v>
      </c>
      <c r="F134" s="205">
        <v>43.96</v>
      </c>
      <c r="G134" s="190">
        <f t="shared" si="4"/>
        <v>1.5700000000000003</v>
      </c>
      <c r="H134" s="191">
        <v>23</v>
      </c>
    </row>
    <row r="135" spans="1:8" ht="15.75">
      <c r="A135" s="225">
        <v>133</v>
      </c>
      <c r="B135" s="220" t="s">
        <v>69</v>
      </c>
      <c r="C135" s="188" t="s">
        <v>68</v>
      </c>
      <c r="D135" s="189">
        <v>11</v>
      </c>
      <c r="E135" s="190">
        <v>43.05</v>
      </c>
      <c r="F135" s="190">
        <v>43.77</v>
      </c>
      <c r="G135" s="190">
        <f t="shared" si="4"/>
        <v>0.72000000000000597</v>
      </c>
      <c r="H135" s="191">
        <v>28</v>
      </c>
    </row>
    <row r="136" spans="1:8" ht="16.5" thickBot="1">
      <c r="A136" s="225">
        <v>134</v>
      </c>
      <c r="B136" s="223" t="s">
        <v>53</v>
      </c>
      <c r="C136" s="188" t="s">
        <v>246</v>
      </c>
      <c r="D136" s="189">
        <v>12</v>
      </c>
      <c r="E136" s="235">
        <v>40.700000000000003</v>
      </c>
      <c r="F136" s="237">
        <v>41.22</v>
      </c>
      <c r="G136" s="219">
        <f t="shared" si="4"/>
        <v>0.51999999999999602</v>
      </c>
      <c r="H136" s="10">
        <v>47</v>
      </c>
    </row>
    <row r="137" spans="1:8" ht="16.5" thickBot="1">
      <c r="A137" s="225">
        <v>135</v>
      </c>
      <c r="B137" s="220" t="s">
        <v>24</v>
      </c>
      <c r="C137" s="188" t="s">
        <v>23</v>
      </c>
      <c r="D137" s="189">
        <v>12</v>
      </c>
      <c r="E137" s="456">
        <f>40.55+0.2</f>
        <v>40.75</v>
      </c>
      <c r="F137" s="194">
        <f>41.25+0.2</f>
        <v>41.45</v>
      </c>
      <c r="G137" s="195">
        <f t="shared" si="4"/>
        <v>0.70000000000000284</v>
      </c>
      <c r="H137" s="191">
        <v>50</v>
      </c>
    </row>
    <row r="138" spans="1:8" ht="16.5" thickBot="1">
      <c r="A138" s="225">
        <v>136</v>
      </c>
      <c r="B138" s="220" t="s">
        <v>14</v>
      </c>
      <c r="C138" s="188" t="s">
        <v>13</v>
      </c>
      <c r="D138" s="193">
        <v>12</v>
      </c>
      <c r="E138" s="194">
        <v>41.04</v>
      </c>
      <c r="F138" s="194">
        <v>41.62</v>
      </c>
      <c r="G138" s="195">
        <f t="shared" si="4"/>
        <v>0.57999999999999829</v>
      </c>
      <c r="H138" s="191">
        <v>62</v>
      </c>
    </row>
    <row r="139" spans="1:8" ht="16.5" thickBot="1">
      <c r="A139" s="225">
        <v>137</v>
      </c>
      <c r="B139" s="220" t="s">
        <v>19</v>
      </c>
      <c r="C139" s="188" t="s">
        <v>18</v>
      </c>
      <c r="D139" s="193">
        <v>12</v>
      </c>
      <c r="E139" s="203">
        <v>41.09</v>
      </c>
      <c r="F139" s="203">
        <v>41.99</v>
      </c>
      <c r="G139" s="195">
        <f t="shared" si="4"/>
        <v>0.89999999999999858</v>
      </c>
      <c r="H139" s="191">
        <v>42</v>
      </c>
    </row>
    <row r="140" spans="1:8" ht="15.75">
      <c r="A140" s="225">
        <v>138</v>
      </c>
      <c r="B140" s="220" t="s">
        <v>17</v>
      </c>
      <c r="C140" s="188" t="s">
        <v>13</v>
      </c>
      <c r="D140" s="214">
        <v>12</v>
      </c>
      <c r="E140" s="457">
        <v>41.1</v>
      </c>
      <c r="F140" s="460">
        <v>41.54</v>
      </c>
      <c r="G140" s="206">
        <f t="shared" si="4"/>
        <v>0.43999999999999773</v>
      </c>
      <c r="H140" s="191">
        <v>35</v>
      </c>
    </row>
    <row r="141" spans="1:8" ht="15.75">
      <c r="A141" s="225">
        <v>139</v>
      </c>
      <c r="B141" s="187" t="s">
        <v>28</v>
      </c>
      <c r="C141" s="188" t="s">
        <v>23</v>
      </c>
      <c r="D141" s="189">
        <v>12</v>
      </c>
      <c r="E141" s="190">
        <v>41.14</v>
      </c>
      <c r="F141" s="190">
        <v>41.63</v>
      </c>
      <c r="G141" s="190">
        <f t="shared" si="4"/>
        <v>0.49000000000000199</v>
      </c>
      <c r="H141" s="191">
        <v>29</v>
      </c>
    </row>
    <row r="142" spans="1:8" ht="15.75">
      <c r="A142" s="225">
        <v>140</v>
      </c>
      <c r="B142" s="221" t="s">
        <v>83</v>
      </c>
      <c r="C142" s="207" t="s">
        <v>82</v>
      </c>
      <c r="D142" s="208">
        <v>12</v>
      </c>
      <c r="E142" s="231">
        <v>41.23</v>
      </c>
      <c r="F142" s="196">
        <v>41.99</v>
      </c>
      <c r="G142" s="196">
        <f t="shared" si="4"/>
        <v>0.76000000000000512</v>
      </c>
      <c r="H142" s="202">
        <v>60</v>
      </c>
    </row>
    <row r="143" spans="1:8" ht="15.75">
      <c r="A143" s="225">
        <v>141</v>
      </c>
      <c r="B143" s="220" t="s">
        <v>60</v>
      </c>
      <c r="C143" s="188" t="s">
        <v>56</v>
      </c>
      <c r="D143" s="189">
        <v>12</v>
      </c>
      <c r="E143" s="232">
        <v>41.23</v>
      </c>
      <c r="F143" s="232">
        <v>41.73</v>
      </c>
      <c r="G143" s="190">
        <f t="shared" si="4"/>
        <v>0.5</v>
      </c>
      <c r="H143" s="191">
        <v>48</v>
      </c>
    </row>
    <row r="144" spans="1:8" ht="15.75">
      <c r="A144" s="225">
        <v>142</v>
      </c>
      <c r="B144" s="220" t="s">
        <v>45</v>
      </c>
      <c r="C144" s="188" t="s">
        <v>247</v>
      </c>
      <c r="D144" s="189">
        <v>12</v>
      </c>
      <c r="E144" s="232">
        <v>41.27</v>
      </c>
      <c r="F144" s="232">
        <v>41.68</v>
      </c>
      <c r="G144" s="190">
        <f t="shared" si="4"/>
        <v>0.40999999999999659</v>
      </c>
      <c r="H144" s="191">
        <v>22</v>
      </c>
    </row>
    <row r="145" spans="1:8" ht="15.75">
      <c r="A145" s="225">
        <v>143</v>
      </c>
      <c r="B145" s="220" t="s">
        <v>57</v>
      </c>
      <c r="C145" s="188" t="s">
        <v>56</v>
      </c>
      <c r="D145" s="189">
        <v>12</v>
      </c>
      <c r="E145" s="190">
        <v>41.44</v>
      </c>
      <c r="F145" s="190">
        <v>41.93</v>
      </c>
      <c r="G145" s="190">
        <f t="shared" si="4"/>
        <v>0.49000000000000199</v>
      </c>
      <c r="H145" s="191">
        <v>28</v>
      </c>
    </row>
    <row r="146" spans="1:8" ht="15.75">
      <c r="A146" s="225">
        <v>144</v>
      </c>
      <c r="B146" s="220" t="s">
        <v>64</v>
      </c>
      <c r="C146" s="188" t="s">
        <v>179</v>
      </c>
      <c r="D146" s="189">
        <v>12</v>
      </c>
      <c r="E146" s="190">
        <v>41.71</v>
      </c>
      <c r="F146" s="190">
        <v>44.35</v>
      </c>
      <c r="G146" s="190">
        <f t="shared" si="4"/>
        <v>2.6400000000000006</v>
      </c>
      <c r="H146" s="191">
        <v>55</v>
      </c>
    </row>
    <row r="147" spans="1:8" ht="15.75">
      <c r="A147" s="225">
        <v>145</v>
      </c>
      <c r="B147" s="220" t="s">
        <v>57</v>
      </c>
      <c r="C147" s="188" t="s">
        <v>56</v>
      </c>
      <c r="D147" s="189">
        <v>12</v>
      </c>
      <c r="E147" s="190">
        <v>41.76</v>
      </c>
      <c r="F147" s="190">
        <v>42.17</v>
      </c>
      <c r="G147" s="190">
        <f t="shared" si="4"/>
        <v>0.41000000000000369</v>
      </c>
      <c r="H147" s="191">
        <v>17</v>
      </c>
    </row>
    <row r="148" spans="1:8" ht="16.5" thickBot="1">
      <c r="A148" s="225">
        <v>146</v>
      </c>
      <c r="B148" s="220" t="s">
        <v>95</v>
      </c>
      <c r="C148" s="188" t="s">
        <v>89</v>
      </c>
      <c r="D148" s="189">
        <v>12</v>
      </c>
      <c r="E148" s="192">
        <v>41.85</v>
      </c>
      <c r="F148" s="190">
        <v>42.91</v>
      </c>
      <c r="G148" s="190">
        <f t="shared" si="4"/>
        <v>1.0599999999999952</v>
      </c>
      <c r="H148" s="191">
        <v>37</v>
      </c>
    </row>
    <row r="149" spans="1:8" ht="16.5" thickBot="1">
      <c r="A149" s="225">
        <v>147</v>
      </c>
      <c r="B149" s="220" t="s">
        <v>110</v>
      </c>
      <c r="C149" s="188" t="s">
        <v>247</v>
      </c>
      <c r="D149" s="193">
        <v>12</v>
      </c>
      <c r="E149" s="194">
        <v>42.4</v>
      </c>
      <c r="F149" s="195">
        <v>42.92</v>
      </c>
      <c r="G149" s="190">
        <f t="shared" si="4"/>
        <v>0.52000000000000313</v>
      </c>
      <c r="H149" s="191">
        <v>22</v>
      </c>
    </row>
    <row r="150" spans="1:8" ht="15.75">
      <c r="A150" s="225">
        <v>148</v>
      </c>
      <c r="B150" s="220" t="s">
        <v>69</v>
      </c>
      <c r="C150" s="188" t="s">
        <v>68</v>
      </c>
      <c r="D150" s="189">
        <v>12</v>
      </c>
      <c r="E150" s="196">
        <v>43</v>
      </c>
      <c r="F150" s="190">
        <v>44.44</v>
      </c>
      <c r="G150" s="190">
        <f t="shared" si="4"/>
        <v>1.4399999999999977</v>
      </c>
      <c r="H150" s="191">
        <v>45</v>
      </c>
    </row>
    <row r="151" spans="1:8" ht="15.75">
      <c r="A151" s="225">
        <v>149</v>
      </c>
      <c r="B151" s="220" t="s">
        <v>101</v>
      </c>
      <c r="C151" s="188" t="s">
        <v>98</v>
      </c>
      <c r="D151" s="189">
        <v>12</v>
      </c>
      <c r="E151" s="190">
        <v>43.26</v>
      </c>
      <c r="F151" s="190">
        <v>45.71</v>
      </c>
      <c r="G151" s="190">
        <f t="shared" si="4"/>
        <v>2.4500000000000028</v>
      </c>
      <c r="H151" s="191">
        <v>37</v>
      </c>
    </row>
    <row r="152" spans="1:8" ht="15.75">
      <c r="A152" s="225">
        <v>150</v>
      </c>
      <c r="B152" s="220" t="s">
        <v>24</v>
      </c>
      <c r="C152" s="188" t="s">
        <v>23</v>
      </c>
      <c r="D152" s="189">
        <v>13</v>
      </c>
      <c r="E152" s="205">
        <v>40.97</v>
      </c>
      <c r="F152" s="232">
        <v>41.43</v>
      </c>
      <c r="G152" s="190">
        <f t="shared" si="4"/>
        <v>0.46000000000000085</v>
      </c>
      <c r="H152" s="191">
        <v>40</v>
      </c>
    </row>
    <row r="153" spans="1:8" ht="16.5" thickBot="1">
      <c r="A153" s="225">
        <v>151</v>
      </c>
      <c r="B153" s="220" t="s">
        <v>19</v>
      </c>
      <c r="C153" s="188" t="s">
        <v>18</v>
      </c>
      <c r="D153" s="189">
        <v>13</v>
      </c>
      <c r="E153" s="200">
        <v>40.99</v>
      </c>
      <c r="F153" s="200">
        <v>41.32</v>
      </c>
      <c r="G153" s="190">
        <f t="shared" si="4"/>
        <v>0.32999999999999829</v>
      </c>
      <c r="H153" s="191">
        <v>52</v>
      </c>
    </row>
    <row r="154" spans="1:8" ht="16.5" thickBot="1">
      <c r="A154" s="225">
        <v>152</v>
      </c>
      <c r="B154" s="220" t="s">
        <v>53</v>
      </c>
      <c r="C154" s="188" t="s">
        <v>246</v>
      </c>
      <c r="D154" s="193">
        <v>13</v>
      </c>
      <c r="E154" s="194">
        <v>41.04</v>
      </c>
      <c r="F154" s="194">
        <v>41.88</v>
      </c>
      <c r="G154" s="195">
        <f t="shared" si="4"/>
        <v>0.84000000000000341</v>
      </c>
      <c r="H154" s="191">
        <v>35</v>
      </c>
    </row>
    <row r="155" spans="1:8" ht="16.5" thickBot="1">
      <c r="A155" s="225">
        <v>153</v>
      </c>
      <c r="B155" s="220" t="s">
        <v>19</v>
      </c>
      <c r="C155" s="188" t="s">
        <v>18</v>
      </c>
      <c r="D155" s="193">
        <v>13</v>
      </c>
      <c r="E155" s="203">
        <v>41.04</v>
      </c>
      <c r="F155" s="461">
        <v>41.45</v>
      </c>
      <c r="G155" s="190">
        <f t="shared" si="4"/>
        <v>0.41000000000000369</v>
      </c>
      <c r="H155" s="191">
        <v>43</v>
      </c>
    </row>
    <row r="156" spans="1:8" ht="16.5" thickBot="1">
      <c r="A156" s="225">
        <v>154</v>
      </c>
      <c r="B156" s="220" t="s">
        <v>26</v>
      </c>
      <c r="C156" s="188" t="s">
        <v>23</v>
      </c>
      <c r="D156" s="189">
        <v>13</v>
      </c>
      <c r="E156" s="215">
        <v>41.09</v>
      </c>
      <c r="F156" s="194">
        <v>41.47</v>
      </c>
      <c r="G156" s="195">
        <f t="shared" si="4"/>
        <v>0.37999999999999545</v>
      </c>
      <c r="H156" s="191">
        <v>59</v>
      </c>
    </row>
    <row r="157" spans="1:8" ht="16.5" thickBot="1">
      <c r="A157" s="225">
        <v>155</v>
      </c>
      <c r="B157" s="220" t="s">
        <v>14</v>
      </c>
      <c r="C157" s="188" t="s">
        <v>13</v>
      </c>
      <c r="D157" s="189">
        <v>13</v>
      </c>
      <c r="E157" s="190">
        <v>41.16</v>
      </c>
      <c r="F157" s="212">
        <v>41.58</v>
      </c>
      <c r="G157" s="190">
        <f t="shared" si="4"/>
        <v>0.42000000000000171</v>
      </c>
      <c r="H157" s="191">
        <v>48</v>
      </c>
    </row>
    <row r="158" spans="1:8" ht="15.75">
      <c r="A158" s="225">
        <v>156</v>
      </c>
      <c r="B158" s="187" t="s">
        <v>17</v>
      </c>
      <c r="C158" s="188" t="s">
        <v>13</v>
      </c>
      <c r="D158" s="189">
        <v>13</v>
      </c>
      <c r="E158" s="197">
        <v>41.2</v>
      </c>
      <c r="F158" s="233">
        <v>41.7</v>
      </c>
      <c r="G158" s="195">
        <f t="shared" si="4"/>
        <v>0.5</v>
      </c>
      <c r="H158" s="191">
        <v>23</v>
      </c>
    </row>
    <row r="159" spans="1:8" ht="15.75">
      <c r="A159" s="225">
        <v>157</v>
      </c>
      <c r="B159" s="221" t="s">
        <v>57</v>
      </c>
      <c r="C159" s="207" t="s">
        <v>56</v>
      </c>
      <c r="D159" s="208">
        <v>13</v>
      </c>
      <c r="E159" s="196">
        <v>41.3</v>
      </c>
      <c r="F159" s="196">
        <v>41.77</v>
      </c>
      <c r="G159" s="196">
        <f t="shared" si="4"/>
        <v>0.47000000000000597</v>
      </c>
      <c r="H159" s="202">
        <v>56</v>
      </c>
    </row>
    <row r="160" spans="1:8" ht="15.75">
      <c r="A160" s="225">
        <v>158</v>
      </c>
      <c r="B160" s="220" t="s">
        <v>93</v>
      </c>
      <c r="C160" s="188" t="s">
        <v>89</v>
      </c>
      <c r="D160" s="189">
        <v>13</v>
      </c>
      <c r="E160" s="190">
        <v>41.36</v>
      </c>
      <c r="F160" s="190">
        <v>42.02</v>
      </c>
      <c r="G160" s="190">
        <f t="shared" si="4"/>
        <v>0.66000000000000369</v>
      </c>
      <c r="H160" s="191">
        <v>63</v>
      </c>
    </row>
    <row r="161" spans="1:8" ht="15.75">
      <c r="A161" s="225">
        <v>159</v>
      </c>
      <c r="B161" s="220" t="s">
        <v>60</v>
      </c>
      <c r="C161" s="188" t="s">
        <v>56</v>
      </c>
      <c r="D161" s="189">
        <v>13</v>
      </c>
      <c r="E161" s="190">
        <v>41.5</v>
      </c>
      <c r="F161" s="190">
        <v>41.95</v>
      </c>
      <c r="G161" s="190">
        <f t="shared" si="4"/>
        <v>0.45000000000000284</v>
      </c>
      <c r="H161" s="191">
        <v>52</v>
      </c>
    </row>
    <row r="162" spans="1:8" ht="15.75">
      <c r="A162" s="225">
        <v>160</v>
      </c>
      <c r="B162" s="223" t="s">
        <v>87</v>
      </c>
      <c r="C162" s="188" t="s">
        <v>82</v>
      </c>
      <c r="D162" s="217">
        <v>13</v>
      </c>
      <c r="E162" s="218">
        <v>41.55</v>
      </c>
      <c r="F162" s="218">
        <v>41.95</v>
      </c>
      <c r="G162" s="219">
        <f t="shared" si="4"/>
        <v>0.40000000000000568</v>
      </c>
      <c r="H162" s="10">
        <v>41</v>
      </c>
    </row>
    <row r="163" spans="1:8" ht="15.75">
      <c r="A163" s="225">
        <v>161</v>
      </c>
      <c r="B163" s="220" t="s">
        <v>87</v>
      </c>
      <c r="C163" s="188" t="s">
        <v>82</v>
      </c>
      <c r="D163" s="189">
        <v>13</v>
      </c>
      <c r="E163" s="190">
        <v>41.63</v>
      </c>
      <c r="F163" s="190">
        <v>42.14</v>
      </c>
      <c r="G163" s="190">
        <f t="shared" ref="G163:G180" si="5">F163-E163</f>
        <v>0.50999999999999801</v>
      </c>
      <c r="H163" s="191">
        <v>22</v>
      </c>
    </row>
    <row r="164" spans="1:8" ht="15.75">
      <c r="A164" s="225">
        <v>162</v>
      </c>
      <c r="B164" s="220" t="s">
        <v>101</v>
      </c>
      <c r="C164" s="188" t="s">
        <v>98</v>
      </c>
      <c r="D164" s="189">
        <v>13</v>
      </c>
      <c r="E164" s="190">
        <v>42.26</v>
      </c>
      <c r="F164" s="190">
        <v>43.05</v>
      </c>
      <c r="G164" s="190">
        <f t="shared" si="5"/>
        <v>0.78999999999999915</v>
      </c>
      <c r="H164" s="191">
        <v>28</v>
      </c>
    </row>
    <row r="165" spans="1:8" ht="15.75">
      <c r="A165" s="225">
        <v>163</v>
      </c>
      <c r="B165" s="220" t="s">
        <v>14</v>
      </c>
      <c r="C165" s="188" t="s">
        <v>13</v>
      </c>
      <c r="D165" s="189">
        <v>14</v>
      </c>
      <c r="E165" s="190">
        <v>41.42</v>
      </c>
      <c r="F165" s="190">
        <v>41.94</v>
      </c>
      <c r="G165" s="190">
        <f t="shared" si="5"/>
        <v>0.51999999999999602</v>
      </c>
      <c r="H165" s="191">
        <v>21</v>
      </c>
    </row>
    <row r="166" spans="1:8" ht="16.5" thickBot="1">
      <c r="A166" s="225">
        <v>164</v>
      </c>
      <c r="B166" s="220" t="s">
        <v>50</v>
      </c>
      <c r="C166" s="188" t="s">
        <v>246</v>
      </c>
      <c r="D166" s="189">
        <v>14</v>
      </c>
      <c r="E166" s="192">
        <v>41.53</v>
      </c>
      <c r="F166" s="192">
        <v>42.15</v>
      </c>
      <c r="G166" s="190">
        <f t="shared" si="5"/>
        <v>0.61999999999999744</v>
      </c>
      <c r="H166" s="191">
        <v>25</v>
      </c>
    </row>
    <row r="167" spans="1:8" ht="16.5" thickBot="1">
      <c r="A167" s="225">
        <v>165</v>
      </c>
      <c r="B167" s="220" t="s">
        <v>32</v>
      </c>
      <c r="C167" s="188" t="s">
        <v>178</v>
      </c>
      <c r="D167" s="193">
        <v>14</v>
      </c>
      <c r="E167" s="213">
        <v>41.9</v>
      </c>
      <c r="F167" s="213">
        <v>42.55</v>
      </c>
      <c r="G167" s="195">
        <f t="shared" si="5"/>
        <v>0.64999999999999858</v>
      </c>
      <c r="H167" s="191">
        <v>16</v>
      </c>
    </row>
    <row r="168" spans="1:8" ht="16.5" thickBot="1">
      <c r="A168" s="225">
        <v>166</v>
      </c>
      <c r="B168" s="220" t="s">
        <v>36</v>
      </c>
      <c r="C168" s="188" t="s">
        <v>178</v>
      </c>
      <c r="D168" s="189">
        <v>14</v>
      </c>
      <c r="E168" s="212">
        <v>41.97</v>
      </c>
      <c r="F168" s="196">
        <v>42.44</v>
      </c>
      <c r="G168" s="190">
        <f t="shared" si="5"/>
        <v>0.46999999999999886</v>
      </c>
      <c r="H168" s="191">
        <v>55</v>
      </c>
    </row>
    <row r="169" spans="1:8" ht="16.5" thickBot="1">
      <c r="A169" s="225">
        <v>167</v>
      </c>
      <c r="B169" s="220" t="s">
        <v>32</v>
      </c>
      <c r="C169" s="188" t="s">
        <v>178</v>
      </c>
      <c r="D169" s="193">
        <v>14</v>
      </c>
      <c r="E169" s="194">
        <v>41.97</v>
      </c>
      <c r="F169" s="195">
        <v>42.68</v>
      </c>
      <c r="G169" s="190">
        <f t="shared" si="5"/>
        <v>0.71000000000000085</v>
      </c>
      <c r="H169" s="191">
        <v>50</v>
      </c>
    </row>
    <row r="170" spans="1:8" ht="15.75">
      <c r="A170" s="225">
        <v>168</v>
      </c>
      <c r="B170" s="220" t="s">
        <v>77</v>
      </c>
      <c r="C170" s="188" t="s">
        <v>195</v>
      </c>
      <c r="D170" s="189">
        <v>14</v>
      </c>
      <c r="E170" s="196">
        <v>42.19</v>
      </c>
      <c r="F170" s="190">
        <v>43.09</v>
      </c>
      <c r="G170" s="190">
        <f t="shared" si="5"/>
        <v>0.90000000000000568</v>
      </c>
      <c r="H170" s="191">
        <v>36</v>
      </c>
    </row>
    <row r="171" spans="1:8" ht="16.5" thickBot="1">
      <c r="A171" s="225">
        <v>169</v>
      </c>
      <c r="B171" s="220" t="s">
        <v>90</v>
      </c>
      <c r="C171" s="188" t="s">
        <v>89</v>
      </c>
      <c r="D171" s="189">
        <v>14</v>
      </c>
      <c r="E171" s="190">
        <v>42.29</v>
      </c>
      <c r="F171" s="192">
        <v>44.96</v>
      </c>
      <c r="G171" s="190">
        <f t="shared" si="5"/>
        <v>2.6700000000000017</v>
      </c>
      <c r="H171" s="191">
        <v>24</v>
      </c>
    </row>
    <row r="172" spans="1:8" ht="16.5" thickBot="1">
      <c r="A172" s="225">
        <v>170</v>
      </c>
      <c r="B172" s="220" t="s">
        <v>73</v>
      </c>
      <c r="C172" s="188" t="s">
        <v>68</v>
      </c>
      <c r="D172" s="189">
        <v>14</v>
      </c>
      <c r="E172" s="197">
        <v>42.48</v>
      </c>
      <c r="F172" s="194">
        <v>43.49</v>
      </c>
      <c r="G172" s="195">
        <f t="shared" si="5"/>
        <v>1.0100000000000051</v>
      </c>
      <c r="H172" s="191">
        <v>23</v>
      </c>
    </row>
    <row r="173" spans="1:8" ht="16.5" thickBot="1">
      <c r="A173" s="225">
        <v>171</v>
      </c>
      <c r="B173" s="220" t="s">
        <v>90</v>
      </c>
      <c r="C173" s="188" t="s">
        <v>89</v>
      </c>
      <c r="D173" s="189">
        <v>14</v>
      </c>
      <c r="E173" s="190">
        <v>42.6</v>
      </c>
      <c r="F173" s="212">
        <v>43.33</v>
      </c>
      <c r="G173" s="190">
        <f t="shared" si="5"/>
        <v>0.72999999999999687</v>
      </c>
      <c r="H173" s="191">
        <v>28</v>
      </c>
    </row>
    <row r="174" spans="1:8" ht="16.5" thickBot="1">
      <c r="A174" s="225">
        <v>172</v>
      </c>
      <c r="B174" s="220" t="s">
        <v>62</v>
      </c>
      <c r="C174" s="188" t="s">
        <v>179</v>
      </c>
      <c r="D174" s="189">
        <v>14</v>
      </c>
      <c r="E174" s="209">
        <v>42.68</v>
      </c>
      <c r="F174" s="194">
        <v>43.52</v>
      </c>
      <c r="G174" s="195">
        <f t="shared" si="5"/>
        <v>0.84000000000000341</v>
      </c>
      <c r="H174" s="191">
        <v>33</v>
      </c>
    </row>
    <row r="175" spans="1:8" ht="15.75">
      <c r="A175" s="225">
        <v>173</v>
      </c>
      <c r="B175" s="187" t="s">
        <v>99</v>
      </c>
      <c r="C175" s="188" t="s">
        <v>98</v>
      </c>
      <c r="D175" s="193">
        <v>14</v>
      </c>
      <c r="E175" s="233">
        <v>42.7</v>
      </c>
      <c r="F175" s="210">
        <v>43.6</v>
      </c>
      <c r="G175" s="190">
        <f t="shared" si="5"/>
        <v>0.89999999999999858</v>
      </c>
      <c r="H175" s="191">
        <v>36</v>
      </c>
    </row>
    <row r="176" spans="1:8" ht="15.75">
      <c r="A176" s="225">
        <v>174</v>
      </c>
      <c r="B176" s="221" t="s">
        <v>66</v>
      </c>
      <c r="C176" s="207" t="s">
        <v>179</v>
      </c>
      <c r="D176" s="208">
        <v>14</v>
      </c>
      <c r="E176" s="196">
        <v>42.99</v>
      </c>
      <c r="F176" s="196">
        <v>44.72</v>
      </c>
      <c r="G176" s="196">
        <f t="shared" si="5"/>
        <v>1.7299999999999969</v>
      </c>
      <c r="H176" s="202">
        <v>19</v>
      </c>
    </row>
    <row r="177" spans="1:8" ht="15.75">
      <c r="A177" s="225">
        <v>175</v>
      </c>
      <c r="B177" s="220" t="s">
        <v>71</v>
      </c>
      <c r="C177" s="188" t="s">
        <v>68</v>
      </c>
      <c r="D177" s="189">
        <v>14</v>
      </c>
      <c r="E177" s="190">
        <v>43.18</v>
      </c>
      <c r="F177" s="190">
        <v>44.2</v>
      </c>
      <c r="G177" s="190">
        <f t="shared" si="5"/>
        <v>1.0200000000000031</v>
      </c>
      <c r="H177" s="191">
        <v>34</v>
      </c>
    </row>
    <row r="178" spans="1:8" ht="15.75">
      <c r="A178" s="225">
        <v>176</v>
      </c>
      <c r="B178" s="220" t="s">
        <v>103</v>
      </c>
      <c r="C178" s="188" t="s">
        <v>98</v>
      </c>
      <c r="D178" s="189">
        <v>14</v>
      </c>
      <c r="E178" s="190">
        <v>43.43</v>
      </c>
      <c r="F178" s="190">
        <v>44.4</v>
      </c>
      <c r="G178" s="190">
        <f t="shared" si="5"/>
        <v>0.96999999999999886</v>
      </c>
      <c r="H178" s="191">
        <v>26</v>
      </c>
    </row>
    <row r="179" spans="1:8" ht="15.75">
      <c r="A179" s="225">
        <v>177</v>
      </c>
      <c r="B179" s="220" t="s">
        <v>19</v>
      </c>
      <c r="C179" s="188" t="s">
        <v>18</v>
      </c>
      <c r="D179" s="189">
        <v>15</v>
      </c>
      <c r="E179" s="191">
        <v>41.24</v>
      </c>
      <c r="F179" s="191">
        <v>41.74</v>
      </c>
      <c r="G179" s="190">
        <f t="shared" si="5"/>
        <v>0.5</v>
      </c>
      <c r="H179" s="191">
        <v>37</v>
      </c>
    </row>
    <row r="180" spans="1:8" ht="15.75">
      <c r="A180" s="225">
        <v>178</v>
      </c>
      <c r="B180" s="220" t="s">
        <v>45</v>
      </c>
      <c r="C180" s="188" t="s">
        <v>247</v>
      </c>
      <c r="D180" s="189">
        <v>15</v>
      </c>
      <c r="E180" s="190">
        <v>41.49</v>
      </c>
      <c r="F180" s="190">
        <v>42.3</v>
      </c>
      <c r="G180" s="190">
        <f t="shared" si="5"/>
        <v>0.80999999999999517</v>
      </c>
      <c r="H180" s="191">
        <v>58</v>
      </c>
    </row>
    <row r="181" spans="1:8" ht="15.75">
      <c r="A181" s="225">
        <v>179</v>
      </c>
      <c r="B181" s="220" t="s">
        <v>21</v>
      </c>
      <c r="C181" s="188" t="s">
        <v>18</v>
      </c>
      <c r="D181" s="189">
        <v>15</v>
      </c>
      <c r="E181" s="191">
        <v>41.52</v>
      </c>
      <c r="F181" s="191"/>
      <c r="G181" s="190"/>
      <c r="H181" s="191">
        <v>19</v>
      </c>
    </row>
    <row r="182" spans="1:8" ht="15.75">
      <c r="A182" s="225">
        <v>180</v>
      </c>
      <c r="B182" s="220" t="s">
        <v>83</v>
      </c>
      <c r="C182" s="188" t="s">
        <v>82</v>
      </c>
      <c r="D182" s="189">
        <v>15</v>
      </c>
      <c r="E182" s="190">
        <v>41.53</v>
      </c>
      <c r="F182" s="190">
        <v>42.36</v>
      </c>
      <c r="G182" s="190">
        <f>F182-E182</f>
        <v>0.82999999999999829</v>
      </c>
      <c r="H182" s="191">
        <v>54</v>
      </c>
    </row>
    <row r="183" spans="1:8" ht="16.5" thickBot="1">
      <c r="A183" s="225">
        <v>181</v>
      </c>
      <c r="B183" s="220" t="s">
        <v>62</v>
      </c>
      <c r="C183" s="188" t="s">
        <v>179</v>
      </c>
      <c r="D183" s="189">
        <v>15</v>
      </c>
      <c r="E183" s="190">
        <v>41.58</v>
      </c>
      <c r="F183" s="192">
        <v>42.25</v>
      </c>
      <c r="G183" s="190">
        <f>F183-E183</f>
        <v>0.67000000000000171</v>
      </c>
      <c r="H183" s="191">
        <v>28</v>
      </c>
    </row>
    <row r="184" spans="1:8" ht="16.5" thickBot="1">
      <c r="A184" s="225">
        <v>182</v>
      </c>
      <c r="B184" s="220" t="s">
        <v>77</v>
      </c>
      <c r="C184" s="188" t="s">
        <v>195</v>
      </c>
      <c r="D184" s="189">
        <v>15</v>
      </c>
      <c r="E184" s="197">
        <v>41.68</v>
      </c>
      <c r="F184" s="194">
        <v>42.44</v>
      </c>
      <c r="G184" s="195">
        <f>F184-E184</f>
        <v>0.75999999999999801</v>
      </c>
      <c r="H184" s="191">
        <v>43</v>
      </c>
    </row>
    <row r="185" spans="1:8" ht="15.75">
      <c r="A185" s="225">
        <v>183</v>
      </c>
      <c r="B185" s="220" t="s">
        <v>60</v>
      </c>
      <c r="C185" s="188" t="s">
        <v>56</v>
      </c>
      <c r="D185" s="189">
        <v>15</v>
      </c>
      <c r="E185" s="190">
        <v>41.89</v>
      </c>
      <c r="F185" s="196">
        <v>42.31</v>
      </c>
      <c r="G185" s="190">
        <f>F185-E185</f>
        <v>0.42000000000000171</v>
      </c>
      <c r="H185" s="191">
        <v>42</v>
      </c>
    </row>
    <row r="186" spans="1:8" ht="16.5" thickBot="1">
      <c r="A186" s="225">
        <v>184</v>
      </c>
      <c r="B186" s="220" t="s">
        <v>90</v>
      </c>
      <c r="C186" s="188" t="s">
        <v>89</v>
      </c>
      <c r="D186" s="189">
        <v>15</v>
      </c>
      <c r="E186" s="192">
        <v>41.9</v>
      </c>
      <c r="F186" s="190">
        <v>42.35</v>
      </c>
      <c r="G186" s="190">
        <f>F186-E186</f>
        <v>0.45000000000000284</v>
      </c>
      <c r="H186" s="191">
        <v>43</v>
      </c>
    </row>
    <row r="187" spans="1:8" ht="16.5" thickBot="1">
      <c r="A187" s="225">
        <v>185</v>
      </c>
      <c r="B187" s="220" t="s">
        <v>14</v>
      </c>
      <c r="C187" s="188" t="s">
        <v>13</v>
      </c>
      <c r="D187" s="193">
        <v>15</v>
      </c>
      <c r="E187" s="194">
        <v>41.95</v>
      </c>
      <c r="F187" s="206"/>
      <c r="G187" s="190"/>
      <c r="H187" s="191"/>
    </row>
    <row r="188" spans="1:8" ht="16.5" thickBot="1">
      <c r="A188" s="225">
        <v>186</v>
      </c>
      <c r="B188" s="220" t="s">
        <v>60</v>
      </c>
      <c r="C188" s="188" t="s">
        <v>56</v>
      </c>
      <c r="D188" s="193">
        <v>15</v>
      </c>
      <c r="E188" s="213">
        <v>41.95</v>
      </c>
      <c r="F188" s="213">
        <v>42.63</v>
      </c>
      <c r="G188" s="195">
        <f t="shared" ref="G188:G228" si="6">F188-E188</f>
        <v>0.67999999999999972</v>
      </c>
      <c r="H188" s="191">
        <v>39</v>
      </c>
    </row>
    <row r="189" spans="1:8" ht="15.75">
      <c r="A189" s="225">
        <v>187</v>
      </c>
      <c r="B189" s="220" t="s">
        <v>90</v>
      </c>
      <c r="C189" s="188" t="s">
        <v>89</v>
      </c>
      <c r="D189" s="189">
        <v>15</v>
      </c>
      <c r="E189" s="196">
        <v>41.96</v>
      </c>
      <c r="F189" s="196">
        <v>43.07</v>
      </c>
      <c r="G189" s="190">
        <f t="shared" si="6"/>
        <v>1.1099999999999994</v>
      </c>
      <c r="H189" s="191">
        <v>40</v>
      </c>
    </row>
    <row r="190" spans="1:8" ht="15.75">
      <c r="A190" s="225">
        <v>188</v>
      </c>
      <c r="B190" s="220" t="s">
        <v>110</v>
      </c>
      <c r="C190" s="188" t="s">
        <v>247</v>
      </c>
      <c r="D190" s="189">
        <v>15</v>
      </c>
      <c r="E190" s="190">
        <v>42.38</v>
      </c>
      <c r="F190" s="190">
        <v>43.19</v>
      </c>
      <c r="G190" s="190">
        <f t="shared" si="6"/>
        <v>0.80999999999999517</v>
      </c>
      <c r="H190" s="191">
        <v>20</v>
      </c>
    </row>
    <row r="191" spans="1:8" ht="16.5" thickBot="1">
      <c r="A191" s="225">
        <v>189</v>
      </c>
      <c r="B191" s="220" t="s">
        <v>73</v>
      </c>
      <c r="C191" s="188" t="s">
        <v>68</v>
      </c>
      <c r="D191" s="189">
        <v>15</v>
      </c>
      <c r="E191" s="192">
        <v>42.51</v>
      </c>
      <c r="F191" s="192">
        <v>43.61</v>
      </c>
      <c r="G191" s="190">
        <f t="shared" si="6"/>
        <v>1.1000000000000014</v>
      </c>
      <c r="H191" s="191">
        <v>24</v>
      </c>
    </row>
    <row r="192" spans="1:8" ht="15.75">
      <c r="A192" s="225">
        <v>190</v>
      </c>
      <c r="B192" s="187" t="s">
        <v>34</v>
      </c>
      <c r="C192" s="188" t="s">
        <v>178</v>
      </c>
      <c r="D192" s="193">
        <v>15</v>
      </c>
      <c r="E192" s="233">
        <v>42.57</v>
      </c>
      <c r="F192" s="233">
        <v>43.23</v>
      </c>
      <c r="G192" s="195">
        <f t="shared" si="6"/>
        <v>0.65999999999999659</v>
      </c>
      <c r="H192" s="191">
        <v>44</v>
      </c>
    </row>
    <row r="193" spans="1:8" ht="15.75">
      <c r="A193" s="225">
        <v>191</v>
      </c>
      <c r="B193" s="221" t="s">
        <v>110</v>
      </c>
      <c r="C193" s="207" t="s">
        <v>247</v>
      </c>
      <c r="D193" s="208">
        <v>15</v>
      </c>
      <c r="E193" s="196">
        <v>42.73</v>
      </c>
      <c r="F193" s="196">
        <v>43.51</v>
      </c>
      <c r="G193" s="196">
        <f t="shared" si="6"/>
        <v>0.78000000000000114</v>
      </c>
      <c r="H193" s="202">
        <v>35</v>
      </c>
    </row>
    <row r="194" spans="1:8" ht="15.75">
      <c r="A194" s="225">
        <v>192</v>
      </c>
      <c r="B194" s="220" t="s">
        <v>14</v>
      </c>
      <c r="C194" s="188" t="s">
        <v>13</v>
      </c>
      <c r="D194" s="189">
        <v>21</v>
      </c>
      <c r="E194" s="190">
        <v>41.3</v>
      </c>
      <c r="F194" s="190">
        <v>41.79</v>
      </c>
      <c r="G194" s="190">
        <f t="shared" si="6"/>
        <v>0.49000000000000199</v>
      </c>
      <c r="H194" s="191">
        <v>61</v>
      </c>
    </row>
    <row r="195" spans="1:8" ht="15.75">
      <c r="A195" s="225">
        <v>193</v>
      </c>
      <c r="B195" s="220" t="s">
        <v>14</v>
      </c>
      <c r="C195" s="188" t="s">
        <v>13</v>
      </c>
      <c r="D195" s="189">
        <v>21</v>
      </c>
      <c r="E195" s="190">
        <v>41.39</v>
      </c>
      <c r="F195" s="190">
        <v>41.72</v>
      </c>
      <c r="G195" s="190">
        <f t="shared" si="6"/>
        <v>0.32999999999999829</v>
      </c>
      <c r="H195" s="191">
        <v>30</v>
      </c>
    </row>
    <row r="196" spans="1:8" ht="15.75">
      <c r="A196" s="225">
        <v>194</v>
      </c>
      <c r="B196" s="220" t="s">
        <v>19</v>
      </c>
      <c r="C196" s="188" t="s">
        <v>18</v>
      </c>
      <c r="D196" s="189">
        <v>21</v>
      </c>
      <c r="E196" s="191">
        <v>41.41</v>
      </c>
      <c r="F196" s="191">
        <v>42.07</v>
      </c>
      <c r="G196" s="190">
        <f t="shared" si="6"/>
        <v>0.66000000000000369</v>
      </c>
      <c r="H196" s="191">
        <v>29</v>
      </c>
    </row>
    <row r="197" spans="1:8" ht="15.75">
      <c r="A197" s="225">
        <v>195</v>
      </c>
      <c r="B197" s="220" t="s">
        <v>50</v>
      </c>
      <c r="C197" s="188" t="s">
        <v>246</v>
      </c>
      <c r="D197" s="189">
        <v>21</v>
      </c>
      <c r="E197" s="190">
        <v>41.63</v>
      </c>
      <c r="F197" s="190">
        <v>42.11</v>
      </c>
      <c r="G197" s="190">
        <f t="shared" si="6"/>
        <v>0.47999999999999687</v>
      </c>
      <c r="H197" s="191">
        <v>20</v>
      </c>
    </row>
    <row r="198" spans="1:8" ht="15.75">
      <c r="A198" s="225">
        <v>196</v>
      </c>
      <c r="B198" s="220" t="s">
        <v>32</v>
      </c>
      <c r="C198" s="188" t="s">
        <v>178</v>
      </c>
      <c r="D198" s="189">
        <v>21</v>
      </c>
      <c r="E198" s="190">
        <v>41.85</v>
      </c>
      <c r="F198" s="190">
        <v>43.09</v>
      </c>
      <c r="G198" s="190">
        <f t="shared" si="6"/>
        <v>1.240000000000002</v>
      </c>
      <c r="H198" s="191">
        <v>40</v>
      </c>
    </row>
    <row r="199" spans="1:8" ht="15.75">
      <c r="A199" s="225">
        <v>197</v>
      </c>
      <c r="B199" s="220" t="s">
        <v>87</v>
      </c>
      <c r="C199" s="188" t="s">
        <v>82</v>
      </c>
      <c r="D199" s="189">
        <v>21</v>
      </c>
      <c r="E199" s="190">
        <v>41.91</v>
      </c>
      <c r="F199" s="190">
        <v>42.54</v>
      </c>
      <c r="G199" s="190">
        <f t="shared" si="6"/>
        <v>0.63000000000000256</v>
      </c>
      <c r="H199" s="191">
        <v>60</v>
      </c>
    </row>
    <row r="200" spans="1:8" ht="15.75">
      <c r="A200" s="225">
        <v>198</v>
      </c>
      <c r="B200" s="220" t="s">
        <v>90</v>
      </c>
      <c r="C200" s="188" t="s">
        <v>89</v>
      </c>
      <c r="D200" s="189">
        <v>21</v>
      </c>
      <c r="E200" s="190">
        <v>42.04</v>
      </c>
      <c r="F200" s="190">
        <v>42.74</v>
      </c>
      <c r="G200" s="190">
        <f t="shared" si="6"/>
        <v>0.70000000000000284</v>
      </c>
      <c r="H200" s="191">
        <v>40</v>
      </c>
    </row>
    <row r="201" spans="1:8" ht="15.75">
      <c r="A201" s="225">
        <v>199</v>
      </c>
      <c r="B201" s="223" t="s">
        <v>57</v>
      </c>
      <c r="C201" s="188" t="s">
        <v>56</v>
      </c>
      <c r="D201" s="217">
        <v>21</v>
      </c>
      <c r="E201" s="218">
        <v>42.06</v>
      </c>
      <c r="F201" s="218">
        <v>42.61</v>
      </c>
      <c r="G201" s="219">
        <f t="shared" si="6"/>
        <v>0.54999999999999716</v>
      </c>
      <c r="H201" s="10">
        <v>43</v>
      </c>
    </row>
    <row r="202" spans="1:8" ht="15.75">
      <c r="A202" s="225">
        <v>200</v>
      </c>
      <c r="B202" s="220" t="s">
        <v>64</v>
      </c>
      <c r="C202" s="188" t="s">
        <v>179</v>
      </c>
      <c r="D202" s="189">
        <v>21</v>
      </c>
      <c r="E202" s="190">
        <v>42.21</v>
      </c>
      <c r="F202" s="190">
        <v>43.06</v>
      </c>
      <c r="G202" s="190">
        <f t="shared" si="6"/>
        <v>0.85000000000000142</v>
      </c>
      <c r="H202" s="191">
        <v>37</v>
      </c>
    </row>
    <row r="203" spans="1:8" ht="15.75">
      <c r="A203" s="225">
        <v>201</v>
      </c>
      <c r="B203" s="220" t="s">
        <v>99</v>
      </c>
      <c r="C203" s="188" t="s">
        <v>98</v>
      </c>
      <c r="D203" s="189">
        <v>21</v>
      </c>
      <c r="E203" s="190">
        <v>42.23</v>
      </c>
      <c r="F203" s="190">
        <v>42.85</v>
      </c>
      <c r="G203" s="190">
        <f t="shared" si="6"/>
        <v>0.62000000000000455</v>
      </c>
      <c r="H203" s="191">
        <v>30</v>
      </c>
    </row>
    <row r="204" spans="1:8" ht="15.75">
      <c r="A204" s="225">
        <v>202</v>
      </c>
      <c r="B204" s="220" t="s">
        <v>95</v>
      </c>
      <c r="C204" s="188" t="s">
        <v>89</v>
      </c>
      <c r="D204" s="189">
        <v>21</v>
      </c>
      <c r="E204" s="190">
        <v>42.28</v>
      </c>
      <c r="F204" s="190">
        <v>43.01</v>
      </c>
      <c r="G204" s="190">
        <f t="shared" si="6"/>
        <v>0.72999999999999687</v>
      </c>
      <c r="H204" s="191">
        <v>37</v>
      </c>
    </row>
    <row r="205" spans="1:8" ht="16.5" thickBot="1">
      <c r="A205" s="225">
        <v>203</v>
      </c>
      <c r="B205" s="220" t="s">
        <v>71</v>
      </c>
      <c r="C205" s="188" t="s">
        <v>68</v>
      </c>
      <c r="D205" s="189">
        <v>21</v>
      </c>
      <c r="E205" s="192">
        <v>42.37</v>
      </c>
      <c r="F205" s="192">
        <v>44.33</v>
      </c>
      <c r="G205" s="190">
        <f t="shared" si="6"/>
        <v>1.9600000000000009</v>
      </c>
      <c r="H205" s="191">
        <v>46</v>
      </c>
    </row>
    <row r="206" spans="1:8" ht="16.5" thickBot="1">
      <c r="A206" s="225">
        <v>204</v>
      </c>
      <c r="B206" s="220" t="s">
        <v>137</v>
      </c>
      <c r="C206" s="188" t="s">
        <v>195</v>
      </c>
      <c r="D206" s="193">
        <v>21</v>
      </c>
      <c r="E206" s="194">
        <v>42.57</v>
      </c>
      <c r="F206" s="194">
        <v>43.65</v>
      </c>
      <c r="G206" s="195">
        <f t="shared" si="6"/>
        <v>1.0799999999999983</v>
      </c>
      <c r="H206" s="191">
        <v>31</v>
      </c>
    </row>
    <row r="207" spans="1:8" ht="16.5" thickBot="1">
      <c r="A207" s="225">
        <v>205</v>
      </c>
      <c r="B207" s="220" t="s">
        <v>137</v>
      </c>
      <c r="C207" s="188" t="s">
        <v>195</v>
      </c>
      <c r="D207" s="193">
        <v>21</v>
      </c>
      <c r="E207" s="194">
        <v>42.72</v>
      </c>
      <c r="F207" s="194">
        <v>43.39</v>
      </c>
      <c r="G207" s="195">
        <f t="shared" si="6"/>
        <v>0.67000000000000171</v>
      </c>
      <c r="H207" s="191">
        <v>20</v>
      </c>
    </row>
    <row r="208" spans="1:8" ht="16.5" thickBot="1">
      <c r="A208" s="225">
        <v>206</v>
      </c>
      <c r="B208" s="220" t="s">
        <v>46</v>
      </c>
      <c r="C208" s="188" t="s">
        <v>247</v>
      </c>
      <c r="D208" s="193">
        <v>21</v>
      </c>
      <c r="E208" s="194">
        <v>42.97</v>
      </c>
      <c r="F208" s="194">
        <v>43.96</v>
      </c>
      <c r="G208" s="195">
        <f t="shared" si="6"/>
        <v>0.99000000000000199</v>
      </c>
      <c r="H208" s="191">
        <v>20</v>
      </c>
    </row>
    <row r="209" spans="1:8" ht="15.75">
      <c r="A209" s="225">
        <v>207</v>
      </c>
      <c r="B209" s="222" t="s">
        <v>53</v>
      </c>
      <c r="C209" s="188" t="s">
        <v>246</v>
      </c>
      <c r="D209" s="216">
        <v>88</v>
      </c>
      <c r="E209" s="212">
        <v>41.09</v>
      </c>
      <c r="F209" s="212">
        <v>41.48</v>
      </c>
      <c r="G209" s="192">
        <f t="shared" si="6"/>
        <v>0.38999999999999346</v>
      </c>
      <c r="H209" s="191">
        <v>33</v>
      </c>
    </row>
    <row r="210" spans="1:8" ht="15.75">
      <c r="A210" s="225">
        <v>208</v>
      </c>
      <c r="B210" s="220" t="s">
        <v>53</v>
      </c>
      <c r="C210" s="188" t="s">
        <v>246</v>
      </c>
      <c r="D210" s="189">
        <v>88</v>
      </c>
      <c r="E210" s="190">
        <v>41.2</v>
      </c>
      <c r="F210" s="190">
        <v>41.57</v>
      </c>
      <c r="G210" s="190">
        <f t="shared" si="6"/>
        <v>0.36999999999999744</v>
      </c>
      <c r="H210" s="191">
        <v>56</v>
      </c>
    </row>
    <row r="211" spans="1:8" ht="15.75">
      <c r="A211" s="225">
        <v>209</v>
      </c>
      <c r="B211" s="221" t="s">
        <v>14</v>
      </c>
      <c r="C211" s="207" t="s">
        <v>13</v>
      </c>
      <c r="D211" s="208">
        <v>88</v>
      </c>
      <c r="E211" s="196">
        <v>41.28</v>
      </c>
      <c r="F211" s="196">
        <v>41.97</v>
      </c>
      <c r="G211" s="196">
        <f t="shared" si="6"/>
        <v>0.68999999999999773</v>
      </c>
      <c r="H211" s="202">
        <v>45</v>
      </c>
    </row>
    <row r="212" spans="1:8" ht="15.75">
      <c r="A212" s="225">
        <v>210</v>
      </c>
      <c r="B212" s="220" t="s">
        <v>24</v>
      </c>
      <c r="C212" s="188" t="s">
        <v>23</v>
      </c>
      <c r="D212" s="189">
        <v>88</v>
      </c>
      <c r="E212" s="190">
        <v>41.28</v>
      </c>
      <c r="F212" s="190">
        <v>41.7</v>
      </c>
      <c r="G212" s="190">
        <f t="shared" si="6"/>
        <v>0.42000000000000171</v>
      </c>
      <c r="H212" s="191">
        <v>47</v>
      </c>
    </row>
    <row r="213" spans="1:8" ht="15.75">
      <c r="A213" s="225">
        <v>211</v>
      </c>
      <c r="B213" s="220" t="s">
        <v>83</v>
      </c>
      <c r="C213" s="188" t="s">
        <v>82</v>
      </c>
      <c r="D213" s="189">
        <v>88</v>
      </c>
      <c r="E213" s="190">
        <v>41.43</v>
      </c>
      <c r="F213" s="190">
        <v>42.21</v>
      </c>
      <c r="G213" s="190">
        <f t="shared" si="6"/>
        <v>0.78000000000000114</v>
      </c>
      <c r="H213" s="191">
        <v>41</v>
      </c>
    </row>
    <row r="214" spans="1:8" ht="15.75">
      <c r="A214" s="225">
        <v>212</v>
      </c>
      <c r="B214" s="220" t="s">
        <v>17</v>
      </c>
      <c r="C214" s="188" t="s">
        <v>13</v>
      </c>
      <c r="D214" s="189">
        <v>88</v>
      </c>
      <c r="E214" s="190">
        <v>41.52</v>
      </c>
      <c r="F214" s="190">
        <v>41.95</v>
      </c>
      <c r="G214" s="190">
        <f t="shared" si="6"/>
        <v>0.42999999999999972</v>
      </c>
      <c r="H214" s="191">
        <v>30</v>
      </c>
    </row>
    <row r="215" spans="1:8" ht="15.75">
      <c r="A215" s="225">
        <v>213</v>
      </c>
      <c r="B215" s="223" t="s">
        <v>45</v>
      </c>
      <c r="C215" s="188" t="s">
        <v>247</v>
      </c>
      <c r="D215" s="217">
        <v>88</v>
      </c>
      <c r="E215" s="218">
        <v>41.55</v>
      </c>
      <c r="F215" s="218">
        <v>42</v>
      </c>
      <c r="G215" s="219">
        <f t="shared" si="6"/>
        <v>0.45000000000000284</v>
      </c>
      <c r="H215" s="191">
        <v>39</v>
      </c>
    </row>
    <row r="216" spans="1:8" ht="15.75">
      <c r="A216" s="225">
        <v>214</v>
      </c>
      <c r="B216" s="220" t="s">
        <v>36</v>
      </c>
      <c r="C216" s="188" t="s">
        <v>178</v>
      </c>
      <c r="D216" s="189">
        <v>88</v>
      </c>
      <c r="E216" s="232">
        <v>41.56</v>
      </c>
      <c r="F216" s="190">
        <v>42.19</v>
      </c>
      <c r="G216" s="190">
        <f t="shared" si="6"/>
        <v>0.62999999999999545</v>
      </c>
      <c r="H216" s="191">
        <v>27</v>
      </c>
    </row>
    <row r="217" spans="1:8" ht="15.75">
      <c r="A217" s="225">
        <v>215</v>
      </c>
      <c r="B217" s="220" t="s">
        <v>77</v>
      </c>
      <c r="C217" s="188" t="s">
        <v>195</v>
      </c>
      <c r="D217" s="189">
        <v>88</v>
      </c>
      <c r="E217" s="190">
        <v>41.64</v>
      </c>
      <c r="F217" s="190">
        <v>42.42</v>
      </c>
      <c r="G217" s="190">
        <f t="shared" si="6"/>
        <v>0.78000000000000114</v>
      </c>
      <c r="H217" s="191">
        <v>41</v>
      </c>
    </row>
    <row r="218" spans="1:8" ht="15.75">
      <c r="A218" s="225">
        <v>216</v>
      </c>
      <c r="B218" s="220" t="s">
        <v>32</v>
      </c>
      <c r="C218" s="188" t="s">
        <v>178</v>
      </c>
      <c r="D218" s="193">
        <v>88</v>
      </c>
      <c r="E218" s="190">
        <v>41.71</v>
      </c>
      <c r="F218" s="190">
        <v>42.94</v>
      </c>
      <c r="G218" s="190">
        <f t="shared" si="6"/>
        <v>1.2299999999999969</v>
      </c>
      <c r="H218" s="191">
        <v>37</v>
      </c>
    </row>
    <row r="219" spans="1:8" ht="15.75">
      <c r="A219" s="225">
        <v>217</v>
      </c>
      <c r="B219" s="220" t="s">
        <v>77</v>
      </c>
      <c r="C219" s="188" t="s">
        <v>195</v>
      </c>
      <c r="D219" s="189">
        <v>88</v>
      </c>
      <c r="E219" s="190">
        <v>41.71</v>
      </c>
      <c r="F219" s="190">
        <v>42.57</v>
      </c>
      <c r="G219" s="190">
        <f t="shared" si="6"/>
        <v>0.85999999999999943</v>
      </c>
      <c r="H219" s="191">
        <v>48</v>
      </c>
    </row>
    <row r="220" spans="1:8" ht="15.75">
      <c r="A220" s="225">
        <v>218</v>
      </c>
      <c r="B220" s="220" t="s">
        <v>85</v>
      </c>
      <c r="C220" s="188" t="s">
        <v>82</v>
      </c>
      <c r="D220" s="189">
        <v>88</v>
      </c>
      <c r="E220" s="190">
        <v>41.76</v>
      </c>
      <c r="F220" s="190">
        <v>42.17</v>
      </c>
      <c r="G220" s="190">
        <f t="shared" si="6"/>
        <v>0.41000000000000369</v>
      </c>
      <c r="H220" s="191">
        <v>58</v>
      </c>
    </row>
    <row r="221" spans="1:8" ht="15.75">
      <c r="A221" s="225">
        <v>219</v>
      </c>
      <c r="B221" s="220" t="s">
        <v>46</v>
      </c>
      <c r="C221" s="188" t="s">
        <v>247</v>
      </c>
      <c r="D221" s="189">
        <v>88</v>
      </c>
      <c r="E221" s="190">
        <v>42.25</v>
      </c>
      <c r="F221" s="190">
        <v>43.12</v>
      </c>
      <c r="G221" s="190">
        <f t="shared" si="6"/>
        <v>0.86999999999999744</v>
      </c>
      <c r="H221" s="191">
        <v>46</v>
      </c>
    </row>
    <row r="222" spans="1:8" ht="15.75">
      <c r="A222" s="225">
        <v>220</v>
      </c>
      <c r="B222" s="223" t="s">
        <v>99</v>
      </c>
      <c r="C222" s="188" t="s">
        <v>98</v>
      </c>
      <c r="D222" s="217">
        <v>88</v>
      </c>
      <c r="E222" s="218">
        <v>42.34</v>
      </c>
      <c r="F222" s="218">
        <v>42.85</v>
      </c>
      <c r="G222" s="219">
        <f t="shared" si="6"/>
        <v>0.50999999999999801</v>
      </c>
      <c r="H222" s="10">
        <v>31</v>
      </c>
    </row>
    <row r="223" spans="1:8" ht="16.5" thickBot="1">
      <c r="A223" s="225">
        <v>221</v>
      </c>
      <c r="B223" s="220" t="s">
        <v>69</v>
      </c>
      <c r="C223" s="188" t="s">
        <v>68</v>
      </c>
      <c r="D223" s="189">
        <v>88</v>
      </c>
      <c r="E223" s="192">
        <v>43.4</v>
      </c>
      <c r="F223" s="190">
        <v>44.86</v>
      </c>
      <c r="G223" s="190">
        <f t="shared" si="6"/>
        <v>1.4600000000000009</v>
      </c>
      <c r="H223" s="191">
        <v>31</v>
      </c>
    </row>
    <row r="224" spans="1:8" ht="16.5" thickBot="1">
      <c r="A224" s="225">
        <v>222</v>
      </c>
      <c r="B224" s="220" t="s">
        <v>137</v>
      </c>
      <c r="C224" s="188" t="s">
        <v>195</v>
      </c>
      <c r="D224" s="189" t="s">
        <v>138</v>
      </c>
      <c r="E224" s="194">
        <v>42.8</v>
      </c>
      <c r="F224" s="195">
        <v>43.31</v>
      </c>
      <c r="G224" s="190">
        <f t="shared" si="6"/>
        <v>0.51000000000000512</v>
      </c>
      <c r="H224" s="191">
        <v>28</v>
      </c>
    </row>
    <row r="225" spans="1:8" ht="16.5" thickBot="1">
      <c r="A225" s="225">
        <v>223</v>
      </c>
      <c r="B225" s="220" t="s">
        <v>46</v>
      </c>
      <c r="C225" s="188" t="s">
        <v>247</v>
      </c>
      <c r="D225" s="189" t="s">
        <v>111</v>
      </c>
      <c r="E225" s="212">
        <v>41.91</v>
      </c>
      <c r="F225" s="192">
        <v>42.8</v>
      </c>
      <c r="G225" s="190">
        <f t="shared" si="6"/>
        <v>0.89000000000000057</v>
      </c>
      <c r="H225" s="191">
        <v>51</v>
      </c>
    </row>
    <row r="226" spans="1:8" ht="16.5" thickBot="1">
      <c r="A226" s="225">
        <v>224</v>
      </c>
      <c r="B226" s="220" t="s">
        <v>57</v>
      </c>
      <c r="C226" s="188" t="s">
        <v>56</v>
      </c>
      <c r="D226" s="189" t="s">
        <v>139</v>
      </c>
      <c r="E226" s="194">
        <v>41.49</v>
      </c>
      <c r="F226" s="194">
        <v>42.22</v>
      </c>
      <c r="G226" s="195">
        <f t="shared" si="6"/>
        <v>0.72999999999999687</v>
      </c>
      <c r="H226" s="191">
        <v>51</v>
      </c>
    </row>
    <row r="227" spans="1:8" ht="16.5" thickBot="1">
      <c r="A227" s="225">
        <v>225</v>
      </c>
      <c r="B227" s="222" t="s">
        <v>57</v>
      </c>
      <c r="C227" s="188" t="s">
        <v>56</v>
      </c>
      <c r="D227" s="216" t="s">
        <v>140</v>
      </c>
      <c r="E227" s="238">
        <v>42.23</v>
      </c>
      <c r="F227" s="194">
        <v>43.42</v>
      </c>
      <c r="G227" s="206">
        <f t="shared" si="6"/>
        <v>1.1900000000000048</v>
      </c>
      <c r="H227" s="191">
        <v>19</v>
      </c>
    </row>
    <row r="228" spans="1:8" ht="15.75">
      <c r="A228" s="225">
        <v>226</v>
      </c>
      <c r="B228" s="220"/>
      <c r="C228" s="188" t="s">
        <v>247</v>
      </c>
      <c r="D228" s="193"/>
      <c r="E228" s="317">
        <v>41.58</v>
      </c>
      <c r="F228" s="317">
        <v>42.23</v>
      </c>
      <c r="G228" s="195">
        <f t="shared" si="6"/>
        <v>0.64999999999999858</v>
      </c>
      <c r="H228" s="191">
        <v>43</v>
      </c>
    </row>
  </sheetData>
  <autoFilter ref="B2:H2">
    <sortState ref="B3:H228">
      <sortCondition ref="D2"/>
    </sortState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Регистрация</vt:lpstr>
      <vt:lpstr>Общие результаты</vt:lpstr>
      <vt:lpstr>Лучшие отрезки</vt:lpstr>
      <vt:lpstr>ЛК по картам</vt:lpstr>
      <vt:lpstr>Выбор картов</vt:lpstr>
      <vt:lpstr>Ok App Rasing</vt:lpstr>
      <vt:lpstr>ХОБ</vt:lpstr>
      <vt:lpstr>Шквал</vt:lpstr>
      <vt:lpstr>MST</vt:lpstr>
      <vt:lpstr>FNT</vt:lpstr>
      <vt:lpstr>Форца Шуми</vt:lpstr>
      <vt:lpstr>Два центнера</vt:lpstr>
      <vt:lpstr>Crazy Karting Odessa</vt:lpstr>
      <vt:lpstr>No name</vt:lpstr>
      <vt:lpstr>Dream Team</vt:lpstr>
      <vt:lpstr>Sos-Okey</vt:lpstr>
      <vt:lpstr>TeslaCP</vt:lpstr>
      <vt:lpstr>Дюдики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Dio</cp:lastModifiedBy>
  <cp:lastPrinted>2015-09-27T22:16:57Z</cp:lastPrinted>
  <dcterms:created xsi:type="dcterms:W3CDTF">2012-07-06T15:34:01Z</dcterms:created>
  <dcterms:modified xsi:type="dcterms:W3CDTF">2015-09-29T16:49:35Z</dcterms:modified>
</cp:coreProperties>
</file>